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ables/table1.xml" ContentType="application/vnd.openxmlformats-officedocument.spreadsheetml.table+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72.16.32.30\Planeacion\PLANEACION 2023\TRANSPARENCIA 2023\Fracción IV\AVANCE MIR Y ESTADISTICAS\4TO. TRIMESTRE\"/>
    </mc:Choice>
  </mc:AlternateContent>
  <bookViews>
    <workbookView xWindow="0" yWindow="0" windowWidth="21600" windowHeight="9720" firstSheet="1" activeTab="1"/>
  </bookViews>
  <sheets>
    <sheet name="ESTADÍSTICAS (DINÁMICO)" sheetId="3" state="hidden" r:id="rId1"/>
    <sheet name="MIR TRANSPARENCIA" sheetId="4" r:id="rId2"/>
    <sheet name="fin propósito" sheetId="7" state="hidden" r:id="rId3"/>
    <sheet name="Estático" sheetId="8" state="hidden" r:id="rId4"/>
    <sheet name="Subidos" sheetId="9" state="hidden" r:id="rId5"/>
    <sheet name="Hoja 1" sheetId="10" state="hidden" r:id="rId6"/>
    <sheet name="Hoja3" sheetId="11" state="hidden" r:id="rId7"/>
    <sheet name="anterior" sheetId="12" state="hidden" r:id="rId8"/>
  </sheets>
  <definedNames>
    <definedName name="_xlnm._FilterDatabase" localSheetId="1" hidden="1">'MIR TRANSPARENCIA'!$A$32:$R$40</definedName>
  </definedNames>
  <calcPr calcId="152511"/>
</workbook>
</file>

<file path=xl/calcChain.xml><?xml version="1.0" encoding="utf-8"?>
<calcChain xmlns="http://schemas.openxmlformats.org/spreadsheetml/2006/main">
  <c r="E10" i="9" l="1"/>
  <c r="J409" i="3"/>
  <c r="F397" i="3"/>
  <c r="F408" i="3"/>
  <c r="B396" i="3"/>
  <c r="F403" i="3"/>
  <c r="E375" i="3"/>
  <c r="M355" i="3"/>
  <c r="C373" i="3"/>
  <c r="D360" i="3"/>
  <c r="M386" i="3"/>
  <c r="I374" i="3"/>
  <c r="L361" i="3"/>
  <c r="F7" i="9"/>
  <c r="B401" i="3"/>
  <c r="K403" i="3"/>
  <c r="C403" i="3"/>
  <c r="B8" i="9"/>
  <c r="C398" i="3"/>
  <c r="I403" i="3"/>
  <c r="D380" i="3"/>
  <c r="J367" i="3"/>
  <c r="F367" i="3"/>
  <c r="K324" i="3"/>
  <c r="F395" i="3"/>
  <c r="F398" i="3"/>
  <c r="J356" i="3"/>
  <c r="I302" i="3"/>
  <c r="F320" i="3"/>
  <c r="E267" i="3"/>
  <c r="G368" i="3"/>
  <c r="C348" i="3"/>
  <c r="F382" i="3"/>
  <c r="H335" i="3"/>
  <c r="M356" i="3"/>
  <c r="M310" i="3"/>
  <c r="H371" i="3"/>
  <c r="B383" i="3"/>
  <c r="A290" i="3"/>
  <c r="H355" i="3"/>
  <c r="A386" i="3"/>
  <c r="I289" i="3"/>
  <c r="J372" i="3"/>
  <c r="J332" i="3"/>
  <c r="F353" i="3"/>
  <c r="B308" i="3"/>
  <c r="K311" i="3"/>
  <c r="G299" i="3"/>
  <c r="C304" i="3"/>
  <c r="E332" i="3"/>
  <c r="C358" i="3"/>
  <c r="C6" i="9"/>
  <c r="L399" i="3"/>
  <c r="B378" i="3"/>
  <c r="M358" i="3"/>
  <c r="L405" i="3"/>
  <c r="L362" i="3"/>
  <c r="K371" i="3"/>
  <c r="B309" i="3"/>
  <c r="A360" i="3"/>
  <c r="I332" i="3"/>
  <c r="H317" i="3"/>
  <c r="H403" i="3"/>
  <c r="B4" i="9"/>
  <c r="M406" i="3"/>
  <c r="I394" i="3"/>
  <c r="I405" i="3"/>
  <c r="E393" i="3"/>
  <c r="I400" i="3"/>
  <c r="B369" i="3"/>
  <c r="F383" i="3"/>
  <c r="F370" i="3"/>
  <c r="D357" i="3"/>
  <c r="C384" i="3"/>
  <c r="L371" i="3"/>
  <c r="L358" i="3"/>
  <c r="D3" i="9"/>
  <c r="M394" i="3"/>
  <c r="I397" i="3"/>
  <c r="I401" i="3"/>
  <c r="M408" i="3"/>
  <c r="I396" i="3"/>
  <c r="G397" i="3"/>
  <c r="J378" i="3"/>
  <c r="B366" i="3"/>
  <c r="M360" i="3"/>
  <c r="D323" i="3"/>
  <c r="D389" i="3"/>
  <c r="B385" i="3"/>
  <c r="D245" i="3"/>
  <c r="D361" i="3"/>
  <c r="G2" i="9"/>
  <c r="M313" i="3"/>
  <c r="A362" i="3"/>
  <c r="I346" i="3"/>
  <c r="K377" i="3"/>
  <c r="I366" i="3"/>
  <c r="A409" i="3"/>
  <c r="B386" i="3"/>
  <c r="D375" i="3"/>
  <c r="M361" i="3"/>
  <c r="H356" i="3"/>
  <c r="B371" i="3"/>
  <c r="I395" i="3"/>
  <c r="E381" i="3"/>
  <c r="F224" i="3"/>
  <c r="F389" i="3"/>
  <c r="H392" i="3"/>
  <c r="D294" i="3"/>
  <c r="D339" i="3"/>
  <c r="M326" i="3"/>
  <c r="F357" i="3"/>
  <c r="H307" i="3"/>
  <c r="C297" i="3"/>
  <c r="E355" i="3"/>
  <c r="B408" i="3"/>
  <c r="K331" i="3"/>
  <c r="C4" i="9"/>
  <c r="D271" i="3"/>
  <c r="F263" i="3"/>
  <c r="M254" i="3"/>
  <c r="E5" i="9"/>
  <c r="B245" i="3"/>
  <c r="A273" i="3"/>
  <c r="D332" i="3"/>
  <c r="K400" i="3"/>
  <c r="M243" i="3"/>
  <c r="F9" i="9"/>
  <c r="F405" i="3"/>
  <c r="B393" i="3"/>
  <c r="B404" i="3"/>
  <c r="K391" i="3"/>
  <c r="B399" i="3"/>
  <c r="H362" i="3"/>
  <c r="D377" i="3"/>
  <c r="J368" i="3"/>
  <c r="I355" i="3"/>
  <c r="I382" i="3"/>
  <c r="E370" i="3"/>
  <c r="G405" i="3"/>
  <c r="H391" i="3"/>
  <c r="J388" i="3"/>
  <c r="E367" i="3"/>
  <c r="K383" i="3"/>
  <c r="G371" i="3"/>
  <c r="I384" i="3"/>
  <c r="C352" i="3"/>
  <c r="L339" i="3"/>
  <c r="H327" i="3"/>
  <c r="K320" i="3"/>
  <c r="L363" i="3"/>
  <c r="D355" i="3"/>
  <c r="A306" i="3"/>
  <c r="I251" i="3"/>
  <c r="A389" i="3"/>
  <c r="B353" i="3"/>
  <c r="F296" i="3"/>
  <c r="I321" i="3"/>
  <c r="L404" i="3"/>
  <c r="H380" i="3"/>
  <c r="B368" i="3"/>
  <c r="B10" i="9"/>
  <c r="A382" i="3"/>
  <c r="I369" i="3"/>
  <c r="M334" i="3"/>
  <c r="G316" i="3"/>
  <c r="H399" i="3"/>
  <c r="B6" i="9"/>
  <c r="D398" i="3"/>
  <c r="H405" i="3"/>
  <c r="D393" i="3"/>
  <c r="I387" i="3"/>
  <c r="K396" i="3"/>
  <c r="G344" i="3"/>
  <c r="H390" i="3"/>
  <c r="K376" i="3"/>
  <c r="A364" i="3"/>
  <c r="E6" i="9"/>
  <c r="L407" i="3"/>
  <c r="H395" i="3"/>
  <c r="F365" i="3"/>
  <c r="H383" i="3"/>
  <c r="H393" i="3"/>
  <c r="C391" i="3"/>
  <c r="D309" i="3"/>
  <c r="D337" i="3"/>
  <c r="B315" i="3"/>
  <c r="G6" i="9"/>
  <c r="C364" i="3"/>
  <c r="B389" i="3"/>
  <c r="F401" i="3"/>
  <c r="B395" i="3"/>
  <c r="C397" i="3"/>
  <c r="D386" i="3"/>
  <c r="M373" i="3"/>
  <c r="B361" i="3"/>
  <c r="E322" i="3"/>
  <c r="E325" i="3"/>
  <c r="A330" i="3"/>
  <c r="J317" i="3"/>
  <c r="F305" i="3"/>
  <c r="B293" i="3"/>
  <c r="I360" i="3"/>
  <c r="I398" i="3"/>
  <c r="G8" i="9"/>
  <c r="B407" i="3"/>
  <c r="K399" i="3"/>
  <c r="F399" i="3"/>
  <c r="K394" i="3"/>
  <c r="C10" i="9"/>
  <c r="L376" i="3"/>
  <c r="J364" i="3"/>
  <c r="M379" i="3"/>
  <c r="A369" i="3"/>
  <c r="I383" i="3"/>
  <c r="B381" i="3"/>
  <c r="C299" i="3"/>
  <c r="C382" i="3"/>
  <c r="H351" i="3"/>
  <c r="E374" i="3"/>
  <c r="L396" i="3"/>
  <c r="G385" i="3"/>
  <c r="B365" i="3"/>
  <c r="K328" i="3"/>
  <c r="J396" i="3"/>
  <c r="I390" i="3"/>
  <c r="G362" i="3"/>
  <c r="L383" i="3"/>
  <c r="A252" i="3"/>
  <c r="E359" i="3"/>
  <c r="A405" i="3"/>
  <c r="L379" i="3"/>
  <c r="M352" i="3"/>
  <c r="C344" i="3"/>
  <c r="L331" i="3"/>
  <c r="G406" i="3"/>
  <c r="A388" i="3"/>
  <c r="C381" i="3"/>
  <c r="A379" i="3"/>
  <c r="D311" i="3"/>
  <c r="A321" i="3"/>
  <c r="C324" i="3"/>
  <c r="M340" i="3"/>
  <c r="F362" i="3"/>
  <c r="A297" i="3"/>
  <c r="B300" i="3"/>
  <c r="B263" i="3"/>
  <c r="J265" i="3"/>
  <c r="M381" i="3"/>
  <c r="M348" i="3"/>
  <c r="C376" i="3"/>
  <c r="B377" i="3"/>
  <c r="M399" i="3"/>
  <c r="M297" i="3"/>
  <c r="F5" i="9"/>
  <c r="C402" i="3"/>
  <c r="D391" i="3"/>
  <c r="B5" i="9"/>
  <c r="H409" i="3"/>
  <c r="F366" i="3"/>
  <c r="G381" i="3"/>
  <c r="I370" i="3"/>
  <c r="J366" i="3"/>
  <c r="J363" i="3"/>
  <c r="K380" i="3"/>
  <c r="A346" i="3"/>
  <c r="B398" i="3"/>
  <c r="E390" i="3"/>
  <c r="B405" i="3"/>
  <c r="K398" i="3"/>
  <c r="A397" i="3"/>
  <c r="C371" i="3"/>
  <c r="A392" i="3"/>
  <c r="L351" i="3"/>
  <c r="B374" i="3"/>
  <c r="D327" i="3"/>
  <c r="M330" i="3"/>
  <c r="I318" i="3"/>
  <c r="G377" i="3"/>
  <c r="J309" i="3"/>
  <c r="B355" i="3"/>
  <c r="H326" i="3"/>
  <c r="D314" i="3"/>
  <c r="A368" i="3"/>
  <c r="E354" i="3"/>
  <c r="G389" i="3"/>
  <c r="D376" i="3"/>
  <c r="G363" i="3"/>
  <c r="G393" i="3"/>
  <c r="J377" i="3"/>
  <c r="A365" i="3"/>
  <c r="I322" i="3"/>
  <c r="D373" i="3"/>
  <c r="D372" i="3"/>
  <c r="L360" i="3"/>
  <c r="L378" i="3"/>
  <c r="D366" i="3"/>
  <c r="G364" i="3"/>
  <c r="D347" i="3"/>
  <c r="J373" i="3"/>
  <c r="I305" i="3"/>
  <c r="E310" i="3"/>
  <c r="A298" i="3"/>
  <c r="I380" i="3"/>
  <c r="A1" i="10"/>
  <c r="A406" i="3"/>
  <c r="F369" i="3"/>
  <c r="D384" i="3"/>
  <c r="F373" i="3"/>
  <c r="D388" i="3"/>
  <c r="C401" i="3"/>
  <c r="H366" i="3"/>
  <c r="E384" i="3"/>
  <c r="K408" i="3"/>
  <c r="J327" i="3"/>
  <c r="E316" i="3"/>
  <c r="B391" i="3"/>
  <c r="C8" i="9"/>
  <c r="L393" i="3"/>
  <c r="G388" i="3"/>
  <c r="M385" i="3"/>
  <c r="K406" i="3"/>
  <c r="F406" i="3"/>
  <c r="H364" i="3"/>
  <c r="F359" i="3"/>
  <c r="K363" i="3"/>
  <c r="F317" i="3"/>
  <c r="A378" i="3"/>
  <c r="K292" i="3"/>
  <c r="C9" i="9"/>
  <c r="G407" i="3"/>
  <c r="M398" i="3"/>
  <c r="I392" i="3"/>
  <c r="G395" i="3"/>
  <c r="H369" i="3"/>
  <c r="G390" i="3"/>
  <c r="E350" i="3"/>
  <c r="H372" i="3"/>
  <c r="J325" i="3"/>
  <c r="F329" i="3"/>
  <c r="B317" i="3"/>
  <c r="E371" i="3"/>
  <c r="H303" i="3"/>
  <c r="G409" i="3"/>
  <c r="H375" i="3"/>
  <c r="C315" i="3"/>
  <c r="G361" i="3"/>
  <c r="K352" i="3"/>
  <c r="C372" i="3"/>
  <c r="I399" i="3"/>
  <c r="F379" i="3"/>
  <c r="A404" i="3"/>
  <c r="M342" i="3"/>
  <c r="C3" i="9"/>
  <c r="D319" i="3"/>
  <c r="F321" i="3"/>
  <c r="L388" i="3"/>
  <c r="B382" i="3"/>
  <c r="A345" i="3"/>
  <c r="H406" i="3"/>
  <c r="J407" i="3"/>
  <c r="G295" i="3"/>
  <c r="C394" i="3"/>
  <c r="B333" i="3"/>
  <c r="C328" i="3"/>
  <c r="C332" i="3"/>
  <c r="M298" i="3"/>
  <c r="M395" i="3"/>
  <c r="G400" i="3"/>
  <c r="K334" i="3"/>
  <c r="F301" i="3"/>
  <c r="F339" i="3"/>
  <c r="M269" i="3"/>
  <c r="A251" i="3"/>
  <c r="H253" i="3"/>
  <c r="B352" i="3"/>
  <c r="F356" i="3"/>
  <c r="F363" i="3"/>
  <c r="D383" i="3"/>
  <c r="I378" i="3"/>
  <c r="J349" i="3"/>
  <c r="D4" i="9"/>
  <c r="D405" i="3"/>
  <c r="D362" i="3"/>
  <c r="D6" i="9"/>
  <c r="I377" i="3"/>
  <c r="J333" i="3"/>
  <c r="I330" i="3"/>
  <c r="I297" i="3"/>
  <c r="L397" i="3"/>
  <c r="E326" i="3"/>
  <c r="G359" i="3"/>
  <c r="M346" i="3"/>
  <c r="J297" i="3"/>
  <c r="A407" i="3"/>
  <c r="E399" i="3"/>
  <c r="E289" i="3"/>
  <c r="J362" i="3"/>
  <c r="K327" i="3"/>
  <c r="A352" i="3"/>
  <c r="D407" i="3"/>
  <c r="M400" i="3"/>
  <c r="K373" i="3"/>
  <c r="F300" i="3"/>
  <c r="G380" i="3"/>
  <c r="A398" i="3"/>
  <c r="E365" i="3"/>
  <c r="C354" i="3"/>
  <c r="A393" i="3"/>
  <c r="D322" i="3"/>
  <c r="D295" i="3"/>
  <c r="J320" i="3"/>
  <c r="M407" i="3"/>
  <c r="K312" i="3"/>
  <c r="A320" i="3"/>
  <c r="F386" i="3"/>
  <c r="K402" i="3"/>
  <c r="B3" i="9"/>
  <c r="I364" i="3"/>
  <c r="C378" i="3"/>
  <c r="E309" i="3"/>
  <c r="L380" i="3"/>
  <c r="F372" i="3"/>
  <c r="J404" i="3"/>
  <c r="J403" i="3"/>
  <c r="K386" i="3"/>
  <c r="F385" i="3"/>
  <c r="J360" i="3"/>
  <c r="M389" i="3"/>
  <c r="L408" i="3"/>
  <c r="H333" i="3"/>
  <c r="E386" i="3"/>
  <c r="C388" i="3"/>
  <c r="M350" i="3"/>
  <c r="L299" i="3"/>
  <c r="M363" i="3"/>
  <c r="F396" i="3"/>
  <c r="F331" i="3"/>
  <c r="G289" i="3"/>
  <c r="F299" i="3"/>
  <c r="E2" i="9"/>
  <c r="H299" i="3"/>
  <c r="M374" i="3"/>
  <c r="C362" i="3"/>
  <c r="M383" i="3"/>
  <c r="B373" i="3"/>
  <c r="L391" i="3"/>
  <c r="F402" i="3"/>
  <c r="F381" i="3"/>
  <c r="A387" i="3"/>
  <c r="L384" i="3"/>
  <c r="H396" i="3"/>
  <c r="C361" i="3"/>
  <c r="G387" i="3"/>
  <c r="I336" i="3"/>
  <c r="H374" i="3"/>
  <c r="J300" i="3"/>
  <c r="F246" i="3"/>
  <c r="K340" i="3"/>
  <c r="G328" i="3"/>
  <c r="K390" i="3"/>
  <c r="I386" i="3"/>
  <c r="B287" i="3"/>
  <c r="B364" i="3"/>
  <c r="D266" i="3"/>
  <c r="M337" i="3"/>
  <c r="L329" i="3"/>
  <c r="M264" i="3"/>
  <c r="B257" i="3"/>
  <c r="H248" i="3"/>
  <c r="A284" i="3"/>
  <c r="J238" i="3"/>
  <c r="E404" i="3"/>
  <c r="L356" i="3"/>
  <c r="L386" i="3"/>
  <c r="J321" i="3"/>
  <c r="H343" i="3"/>
  <c r="H379" i="3"/>
  <c r="C359" i="3"/>
  <c r="K409" i="3"/>
  <c r="L357" i="3"/>
  <c r="L318" i="3"/>
  <c r="L263" i="3"/>
  <c r="F380" i="3"/>
  <c r="G249" i="3"/>
  <c r="I309" i="3"/>
  <c r="A349" i="3"/>
  <c r="F312" i="3"/>
  <c r="I406" i="3"/>
  <c r="B340" i="3"/>
  <c r="L374" i="3"/>
  <c r="J344" i="3"/>
  <c r="K397" i="3"/>
  <c r="J294" i="3"/>
  <c r="H304" i="3"/>
  <c r="K382" i="3"/>
  <c r="H342" i="3"/>
  <c r="H277" i="3"/>
  <c r="M321" i="3"/>
  <c r="C260" i="3"/>
  <c r="L340" i="3"/>
  <c r="F391" i="3"/>
  <c r="G276" i="3"/>
  <c r="C240" i="3"/>
  <c r="A224" i="3"/>
  <c r="D404" i="3"/>
  <c r="E271" i="3"/>
  <c r="L225" i="3"/>
  <c r="J387" i="3"/>
  <c r="B387" i="3"/>
  <c r="L315" i="3"/>
  <c r="F368" i="3"/>
  <c r="I337" i="3"/>
  <c r="C374" i="3"/>
  <c r="F297" i="3"/>
  <c r="G369" i="3"/>
  <c r="H361" i="3"/>
  <c r="B341" i="3"/>
  <c r="B392" i="3"/>
  <c r="I350" i="3"/>
  <c r="J406" i="3"/>
  <c r="J369" i="3"/>
  <c r="A308" i="3"/>
  <c r="E9" i="9"/>
  <c r="A366" i="3"/>
  <c r="G331" i="3"/>
  <c r="D299" i="3"/>
  <c r="K388" i="3"/>
  <c r="I388" i="3"/>
  <c r="D408" i="3"/>
  <c r="J381" i="3"/>
  <c r="D399" i="3"/>
  <c r="J391" i="3"/>
  <c r="F2" i="9"/>
  <c r="D394" i="3"/>
  <c r="B370" i="3"/>
  <c r="B380" i="3"/>
  <c r="C338" i="3"/>
  <c r="H350" i="3"/>
  <c r="E257" i="3"/>
  <c r="G300" i="3"/>
  <c r="C396" i="3"/>
  <c r="L389" i="3"/>
  <c r="J385" i="3"/>
  <c r="D403" i="3"/>
  <c r="K381" i="3"/>
  <c r="B9" i="9"/>
  <c r="I365" i="3"/>
  <c r="L406" i="3"/>
  <c r="M341" i="3"/>
  <c r="G399" i="3"/>
  <c r="A373" i="3"/>
  <c r="L246" i="3"/>
  <c r="I408" i="3"/>
  <c r="J365" i="3"/>
  <c r="J379" i="3"/>
  <c r="A314" i="3"/>
  <c r="M290" i="3"/>
  <c r="B301" i="3"/>
  <c r="B320" i="3"/>
  <c r="H329" i="3"/>
  <c r="J293" i="3"/>
  <c r="A350" i="3"/>
  <c r="F323" i="3"/>
  <c r="M312" i="3"/>
  <c r="D277" i="3"/>
  <c r="B303" i="3"/>
  <c r="D9" i="9"/>
  <c r="H354" i="3"/>
  <c r="C389" i="3"/>
  <c r="H386" i="3"/>
  <c r="B337" i="3"/>
  <c r="L390" i="3"/>
  <c r="C393" i="3"/>
  <c r="F345" i="3"/>
  <c r="C296" i="3"/>
  <c r="B329" i="3"/>
  <c r="M364" i="3"/>
  <c r="K370" i="3"/>
  <c r="D354" i="3"/>
  <c r="G347" i="3"/>
  <c r="J230" i="3"/>
  <c r="J345" i="3"/>
  <c r="F333" i="3"/>
  <c r="C350" i="3"/>
  <c r="M301" i="3"/>
  <c r="B379" i="3"/>
  <c r="C385" i="3"/>
  <c r="B367" i="3"/>
  <c r="H338" i="3"/>
  <c r="E389" i="3"/>
  <c r="M390" i="3"/>
  <c r="A333" i="3"/>
  <c r="J323" i="3"/>
  <c r="I317" i="3"/>
  <c r="J256" i="3"/>
  <c r="E259" i="3"/>
  <c r="H388" i="3"/>
  <c r="M403" i="3"/>
  <c r="K389" i="3"/>
  <c r="M353" i="3"/>
  <c r="J380" i="3"/>
  <c r="F250" i="3"/>
  <c r="E294" i="3"/>
  <c r="B397" i="3"/>
  <c r="J400" i="3"/>
  <c r="G352" i="3"/>
  <c r="L307" i="3"/>
  <c r="I288" i="3"/>
  <c r="E255" i="3"/>
  <c r="A337" i="3"/>
  <c r="J347" i="3"/>
  <c r="B246" i="3"/>
  <c r="K322" i="3"/>
  <c r="C311" i="3"/>
  <c r="C383" i="3"/>
  <c r="M333" i="3"/>
  <c r="H368" i="3"/>
  <c r="G343" i="3"/>
  <c r="E333" i="3"/>
  <c r="A355" i="3"/>
  <c r="M253" i="3"/>
  <c r="L377" i="3"/>
  <c r="G330" i="3"/>
  <c r="D280" i="3"/>
  <c r="G303" i="3"/>
  <c r="M344" i="3"/>
  <c r="E295" i="3"/>
  <c r="E385" i="3"/>
  <c r="C345" i="3"/>
  <c r="J179" i="3"/>
  <c r="D161" i="3"/>
  <c r="D365" i="3"/>
  <c r="G325" i="3"/>
  <c r="H162" i="3"/>
  <c r="D2" i="9"/>
  <c r="A363" i="3"/>
  <c r="G376" i="3"/>
  <c r="E401" i="3"/>
  <c r="B360" i="3"/>
  <c r="D390" i="3"/>
  <c r="B388" i="3"/>
  <c r="G315" i="3"/>
  <c r="M409" i="3"/>
  <c r="L291" i="3"/>
  <c r="M365" i="3"/>
  <c r="E338" i="3"/>
  <c r="L403" i="3"/>
  <c r="C409" i="3"/>
  <c r="D321" i="3"/>
  <c r="E379" i="3"/>
  <c r="J352" i="3"/>
  <c r="C319" i="3"/>
  <c r="F327" i="3"/>
  <c r="M405" i="3"/>
  <c r="A383" i="3"/>
  <c r="H401" i="3"/>
  <c r="J358" i="3"/>
  <c r="K393" i="3"/>
  <c r="H387" i="3"/>
  <c r="I367" i="3"/>
  <c r="A338" i="3"/>
  <c r="M396" i="3"/>
  <c r="A377" i="3"/>
  <c r="M293" i="3"/>
  <c r="L395" i="3"/>
  <c r="F337" i="3"/>
  <c r="E395" i="3"/>
  <c r="E368" i="3"/>
  <c r="E394" i="3"/>
  <c r="I391" i="3"/>
  <c r="H360" i="3"/>
  <c r="L409" i="3"/>
  <c r="H295" i="3"/>
  <c r="H385" i="3"/>
  <c r="A381" i="3"/>
  <c r="C231" i="3"/>
  <c r="J408" i="3"/>
  <c r="K385" i="3"/>
  <c r="L366" i="3"/>
  <c r="M377" i="3"/>
  <c r="A334" i="3"/>
  <c r="M317" i="3"/>
  <c r="C342" i="3"/>
  <c r="G351" i="3"/>
  <c r="A326" i="3"/>
  <c r="K395" i="3"/>
  <c r="E328" i="3"/>
  <c r="F388" i="3"/>
  <c r="D341" i="3"/>
  <c r="B323" i="3"/>
  <c r="G326" i="3"/>
  <c r="B363" i="3"/>
  <c r="H347" i="3"/>
  <c r="G375" i="3"/>
  <c r="I356" i="3"/>
  <c r="D382" i="3"/>
  <c r="K250" i="3"/>
  <c r="H358" i="3"/>
  <c r="H291" i="3"/>
  <c r="D5" i="9"/>
  <c r="B349" i="3"/>
  <c r="H400" i="3"/>
  <c r="L343" i="3"/>
  <c r="D315" i="3"/>
  <c r="K351" i="3"/>
  <c r="A400" i="3"/>
  <c r="C351" i="3"/>
  <c r="F335" i="3"/>
  <c r="L306" i="3"/>
  <c r="H294" i="3"/>
  <c r="E400" i="3"/>
  <c r="I334" i="3"/>
  <c r="E334" i="3"/>
  <c r="L372" i="3"/>
  <c r="B305" i="3"/>
  <c r="H357" i="3"/>
  <c r="K401" i="3"/>
  <c r="C300" i="3"/>
  <c r="L322" i="3"/>
  <c r="H323" i="3"/>
  <c r="H263" i="3"/>
  <c r="H244" i="3"/>
  <c r="D247" i="3"/>
  <c r="K375" i="3"/>
  <c r="F237" i="3"/>
  <c r="E378" i="3"/>
  <c r="E364" i="3"/>
  <c r="A371" i="3"/>
  <c r="L353" i="3"/>
  <c r="A390" i="3"/>
  <c r="D356" i="3"/>
  <c r="M351" i="3"/>
  <c r="G402" i="3"/>
  <c r="J298" i="3"/>
  <c r="D331" i="3"/>
  <c r="A403" i="3"/>
  <c r="I358" i="3"/>
  <c r="H242" i="3"/>
  <c r="D335" i="3"/>
  <c r="C395" i="3"/>
  <c r="J291" i="3"/>
  <c r="E301" i="3"/>
  <c r="D288" i="3"/>
  <c r="B362" i="3"/>
  <c r="L229" i="3"/>
  <c r="G341" i="3"/>
  <c r="G309" i="3"/>
  <c r="D10" i="9"/>
  <c r="M286" i="3"/>
  <c r="F343" i="3"/>
  <c r="C316" i="3"/>
  <c r="E297" i="3"/>
  <c r="L275" i="3"/>
  <c r="F336" i="3"/>
  <c r="A274" i="3"/>
  <c r="A248" i="3"/>
  <c r="I226" i="3"/>
  <c r="J316" i="3"/>
  <c r="I268" i="3"/>
  <c r="E228" i="3"/>
  <c r="B220" i="3"/>
  <c r="F384" i="3"/>
  <c r="A313" i="3"/>
  <c r="L375" i="3"/>
  <c r="J401" i="3"/>
  <c r="H367" i="3"/>
  <c r="J370" i="3"/>
  <c r="M404" i="3"/>
  <c r="I328" i="3"/>
  <c r="I357" i="3"/>
  <c r="M375" i="3"/>
  <c r="J384" i="3"/>
  <c r="I404" i="3"/>
  <c r="L345" i="3"/>
  <c r="K374" i="3"/>
  <c r="B311" i="3"/>
  <c r="M370" i="3"/>
  <c r="J357" i="3"/>
  <c r="I294" i="3"/>
  <c r="L338" i="3"/>
  <c r="C367" i="3"/>
  <c r="K339" i="3"/>
  <c r="A336" i="3"/>
  <c r="E307" i="3"/>
  <c r="I368" i="3"/>
  <c r="J267" i="3"/>
  <c r="I271" i="3"/>
  <c r="J244" i="3"/>
  <c r="L401" i="3"/>
  <c r="B350" i="3"/>
  <c r="J312" i="3"/>
  <c r="L277" i="3"/>
  <c r="I272" i="3"/>
  <c r="G322" i="3"/>
  <c r="M371" i="3"/>
  <c r="E398" i="3"/>
  <c r="F10" i="9"/>
  <c r="F309" i="3"/>
  <c r="M368" i="3"/>
  <c r="C266" i="3"/>
  <c r="K335" i="3"/>
  <c r="I300" i="3"/>
  <c r="J383" i="3"/>
  <c r="F256" i="3"/>
  <c r="E327" i="3"/>
  <c r="L370" i="3"/>
  <c r="L334" i="3"/>
  <c r="M366" i="3"/>
  <c r="M325" i="3"/>
  <c r="A328" i="3"/>
  <c r="C340" i="3"/>
  <c r="A300" i="3"/>
  <c r="D345" i="3"/>
  <c r="M362" i="3"/>
  <c r="B268" i="3"/>
  <c r="J272" i="3"/>
  <c r="D264" i="3"/>
  <c r="L320" i="3"/>
  <c r="B358" i="3"/>
  <c r="J287" i="3"/>
  <c r="B84" i="3"/>
  <c r="H77" i="3"/>
  <c r="H337" i="3"/>
  <c r="H282" i="3"/>
  <c r="M78" i="3"/>
  <c r="E408" i="3"/>
  <c r="M302" i="3"/>
  <c r="F8" i="9"/>
  <c r="H384" i="3"/>
  <c r="E403" i="3"/>
  <c r="J359" i="3"/>
  <c r="J337" i="3"/>
  <c r="A384" i="3"/>
  <c r="K235" i="3"/>
  <c r="F238" i="3"/>
  <c r="I314" i="3"/>
  <c r="K346" i="3"/>
  <c r="B376" i="3"/>
  <c r="B316" i="3"/>
  <c r="A329" i="3"/>
  <c r="D400" i="3"/>
  <c r="D316" i="3"/>
  <c r="B326" i="3"/>
  <c r="F394" i="3"/>
  <c r="F332" i="3"/>
  <c r="H250" i="3"/>
  <c r="F283" i="3"/>
  <c r="C279" i="3"/>
  <c r="L281" i="3"/>
  <c r="B324" i="3"/>
  <c r="L261" i="3"/>
  <c r="G256" i="3"/>
  <c r="E230" i="3"/>
  <c r="F304" i="3"/>
  <c r="I256" i="3"/>
  <c r="H235" i="3"/>
  <c r="G222" i="3"/>
  <c r="E304" i="3"/>
  <c r="C387" i="3"/>
  <c r="J328" i="3"/>
  <c r="L316" i="3"/>
  <c r="D241" i="3"/>
  <c r="J282" i="3"/>
  <c r="J276" i="3"/>
  <c r="F275" i="3"/>
  <c r="I331" i="3"/>
  <c r="F202" i="3"/>
  <c r="D205" i="3"/>
  <c r="J198" i="3"/>
  <c r="K293" i="3"/>
  <c r="G266" i="3"/>
  <c r="M257" i="3"/>
  <c r="F260" i="3"/>
  <c r="G294" i="3"/>
  <c r="C294" i="3"/>
  <c r="J241" i="3"/>
  <c r="D344" i="3"/>
  <c r="H312" i="3"/>
  <c r="J350" i="3"/>
  <c r="G382" i="3"/>
  <c r="A285" i="3"/>
  <c r="G373" i="3"/>
  <c r="C288" i="3"/>
  <c r="A323" i="3"/>
  <c r="D274" i="3"/>
  <c r="K319" i="3"/>
  <c r="C295" i="3"/>
  <c r="K329" i="3"/>
  <c r="I339" i="3"/>
  <c r="B359" i="3"/>
  <c r="F277" i="3"/>
  <c r="A357" i="3"/>
  <c r="D353" i="3"/>
  <c r="F393" i="3"/>
  <c r="I375" i="3"/>
  <c r="L323" i="3"/>
  <c r="D358" i="3"/>
  <c r="D371" i="3"/>
  <c r="A267" i="3"/>
  <c r="L394" i="3"/>
  <c r="A302" i="3"/>
  <c r="J340" i="3"/>
  <c r="D396" i="3"/>
  <c r="E353" i="3"/>
  <c r="M338" i="3"/>
  <c r="F404" i="3"/>
  <c r="M388" i="3"/>
  <c r="D364" i="3"/>
  <c r="K296" i="3"/>
  <c r="F400" i="3"/>
  <c r="K295" i="3"/>
  <c r="G384" i="3"/>
  <c r="F318" i="3"/>
  <c r="I241" i="3"/>
  <c r="I326" i="3"/>
  <c r="J393" i="3"/>
  <c r="G245" i="3"/>
  <c r="G308" i="3"/>
  <c r="L335" i="3"/>
  <c r="G383" i="3"/>
  <c r="C330" i="3"/>
  <c r="I246" i="3"/>
  <c r="L227" i="3"/>
  <c r="A401" i="3"/>
  <c r="M306" i="3"/>
  <c r="F293" i="3"/>
  <c r="E392" i="3"/>
  <c r="D333" i="3"/>
  <c r="G340" i="3"/>
  <c r="J405" i="3"/>
  <c r="J348" i="3"/>
  <c r="E300" i="3"/>
  <c r="K302" i="3"/>
  <c r="D7" i="9"/>
  <c r="F352" i="3"/>
  <c r="M401" i="3"/>
  <c r="I333" i="3"/>
  <c r="G401" i="3"/>
  <c r="F229" i="3"/>
  <c r="I280" i="3"/>
  <c r="F290" i="3"/>
  <c r="M393" i="3"/>
  <c r="L326" i="3"/>
  <c r="K384" i="3"/>
  <c r="L303" i="3"/>
  <c r="F272" i="3"/>
  <c r="A275" i="3"/>
  <c r="D330" i="3"/>
  <c r="M320" i="3"/>
  <c r="C254" i="3"/>
  <c r="I228" i="3"/>
  <c r="H310" i="3"/>
  <c r="G314" i="3"/>
  <c r="E233" i="3"/>
  <c r="I221" i="3"/>
  <c r="K407" i="3"/>
  <c r="D395" i="3"/>
  <c r="F392" i="3"/>
  <c r="A375" i="3"/>
  <c r="E7" i="9"/>
  <c r="E270" i="3"/>
  <c r="I290" i="3"/>
  <c r="K306" i="3"/>
  <c r="J223" i="3"/>
  <c r="F226" i="3"/>
  <c r="E302" i="3"/>
  <c r="K362" i="3"/>
  <c r="I373" i="3"/>
  <c r="H373" i="3"/>
  <c r="K405" i="3"/>
  <c r="B342" i="3"/>
  <c r="F286" i="3"/>
  <c r="B289" i="3"/>
  <c r="E377" i="3"/>
  <c r="G403" i="3"/>
  <c r="C331" i="3"/>
  <c r="A286" i="3"/>
  <c r="B267" i="3"/>
  <c r="I269" i="3"/>
  <c r="C282" i="3"/>
  <c r="L265" i="3"/>
  <c r="C255" i="3"/>
  <c r="B229" i="3"/>
  <c r="L276" i="3"/>
  <c r="G260" i="3"/>
  <c r="E234" i="3"/>
  <c r="B347" i="3"/>
  <c r="C320" i="3"/>
  <c r="I353" i="3"/>
  <c r="G379" i="3"/>
  <c r="H345" i="3"/>
  <c r="J331" i="3"/>
  <c r="D374" i="3"/>
  <c r="G254" i="3"/>
  <c r="A222" i="3"/>
  <c r="B302" i="3"/>
  <c r="A136" i="3"/>
  <c r="M204" i="3"/>
  <c r="C346" i="3"/>
  <c r="I284" i="3"/>
  <c r="J264" i="3"/>
  <c r="J245" i="3"/>
  <c r="F248" i="3"/>
  <c r="L327" i="3"/>
  <c r="I389" i="3"/>
  <c r="C235" i="3"/>
  <c r="I319" i="3"/>
  <c r="C308" i="3"/>
  <c r="K345" i="3"/>
  <c r="E339" i="3"/>
  <c r="G278" i="3"/>
  <c r="K315" i="3"/>
  <c r="L269" i="3"/>
  <c r="F298" i="3"/>
  <c r="C369" i="3"/>
  <c r="M283" i="3"/>
  <c r="M322" i="3"/>
  <c r="B299" i="3"/>
  <c r="D263" i="3"/>
  <c r="M309" i="3"/>
  <c r="B276" i="3"/>
  <c r="D291" i="3"/>
  <c r="D363" i="3"/>
  <c r="H408" i="3"/>
  <c r="F311" i="3"/>
  <c r="C5" i="9"/>
  <c r="M260" i="3"/>
  <c r="B240" i="3"/>
  <c r="I385" i="3"/>
  <c r="B409" i="3"/>
  <c r="G5" i="9"/>
  <c r="D387" i="3"/>
  <c r="M392" i="3"/>
  <c r="E369" i="3"/>
  <c r="G342" i="3"/>
  <c r="L301" i="3"/>
  <c r="B297" i="3"/>
  <c r="K336" i="3"/>
  <c r="D397" i="3"/>
  <c r="H339" i="3"/>
  <c r="B403" i="3"/>
  <c r="C399" i="3"/>
  <c r="G311" i="3"/>
  <c r="J390" i="3"/>
  <c r="B249" i="3"/>
  <c r="D359" i="3"/>
  <c r="H313" i="3"/>
  <c r="D329" i="3"/>
  <c r="G339" i="3"/>
  <c r="L314" i="3"/>
  <c r="A340" i="3"/>
  <c r="D226" i="3"/>
  <c r="K219" i="3"/>
  <c r="M402" i="3"/>
  <c r="J301" i="3"/>
  <c r="H402" i="3"/>
  <c r="E407" i="3"/>
  <c r="G324" i="3"/>
  <c r="H370" i="3"/>
  <c r="C355" i="3"/>
  <c r="F361" i="3"/>
  <c r="G349" i="3"/>
  <c r="H363" i="3"/>
  <c r="A385" i="3"/>
  <c r="F322" i="3"/>
  <c r="D409" i="3"/>
  <c r="J395" i="3"/>
  <c r="J329" i="3"/>
  <c r="C334" i="3"/>
  <c r="I361" i="3"/>
  <c r="G320" i="3"/>
  <c r="M349" i="3"/>
  <c r="J375" i="3"/>
  <c r="F284" i="3"/>
  <c r="D325" i="3"/>
  <c r="D260" i="3"/>
  <c r="M262" i="3"/>
  <c r="E340" i="3"/>
  <c r="L325" i="3"/>
  <c r="L252" i="3"/>
  <c r="C228" i="3"/>
  <c r="I402" i="3"/>
  <c r="F319" i="3"/>
  <c r="A232" i="3"/>
  <c r="M318" i="3"/>
  <c r="G9" i="9"/>
  <c r="A402" i="3"/>
  <c r="E358" i="3"/>
  <c r="G332" i="3"/>
  <c r="I298" i="3"/>
  <c r="F251" i="3"/>
  <c r="A370" i="3"/>
  <c r="K387" i="3"/>
  <c r="J239" i="3"/>
  <c r="D275" i="3"/>
  <c r="A283" i="3"/>
  <c r="E405" i="3"/>
  <c r="D367" i="3"/>
  <c r="E341" i="3"/>
  <c r="D293" i="3"/>
  <c r="L350" i="3"/>
  <c r="A331" i="3"/>
  <c r="H247" i="3"/>
  <c r="L234" i="3"/>
  <c r="J313" i="3"/>
  <c r="H281" i="3"/>
  <c r="F378" i="3"/>
  <c r="B283" i="3"/>
  <c r="C386" i="3"/>
  <c r="L280" i="3"/>
  <c r="G264" i="3"/>
  <c r="I248" i="3"/>
  <c r="L226" i="3"/>
  <c r="H275" i="3"/>
  <c r="D259" i="3"/>
  <c r="G228" i="3"/>
  <c r="F409" i="3"/>
  <c r="G292" i="3"/>
  <c r="G246" i="3"/>
  <c r="H365" i="3"/>
  <c r="B357" i="3"/>
  <c r="F269" i="3"/>
  <c r="D302" i="3"/>
  <c r="E356" i="3"/>
  <c r="D220" i="3"/>
  <c r="D286" i="3"/>
  <c r="K195" i="3"/>
  <c r="E203" i="3"/>
  <c r="A359" i="3"/>
  <c r="C276" i="3"/>
  <c r="I376" i="3"/>
  <c r="J261" i="3"/>
  <c r="A301" i="3"/>
  <c r="D303" i="3"/>
  <c r="B258" i="3"/>
  <c r="B176" i="3"/>
  <c r="I260" i="3"/>
  <c r="A372" i="3"/>
  <c r="J252" i="3"/>
  <c r="I281" i="3"/>
  <c r="C214" i="3"/>
  <c r="I325" i="3"/>
  <c r="A262" i="3"/>
  <c r="C242" i="3"/>
  <c r="E366" i="3"/>
  <c r="H286" i="3"/>
  <c r="J295" i="3"/>
  <c r="H344" i="3"/>
  <c r="M367" i="3"/>
  <c r="I393" i="3"/>
  <c r="G360" i="3"/>
  <c r="D370" i="3"/>
  <c r="J397" i="3"/>
  <c r="A294" i="3"/>
  <c r="H359" i="3"/>
  <c r="E337" i="3"/>
  <c r="A367" i="3"/>
  <c r="D378" i="3"/>
  <c r="A304" i="3"/>
  <c r="J398" i="3"/>
  <c r="F274" i="3"/>
  <c r="H265" i="3"/>
  <c r="F308" i="3"/>
  <c r="F375" i="3"/>
  <c r="D392" i="3"/>
  <c r="C375" i="3"/>
  <c r="I227" i="3"/>
  <c r="E317" i="3"/>
  <c r="K290" i="3"/>
  <c r="J226" i="3"/>
  <c r="E274" i="3"/>
  <c r="A269" i="3"/>
  <c r="F267" i="3"/>
  <c r="J308" i="3"/>
  <c r="J262" i="3"/>
  <c r="A339" i="3"/>
  <c r="K355" i="3"/>
  <c r="M335" i="3"/>
  <c r="J306" i="3"/>
  <c r="A310" i="3"/>
  <c r="E363" i="3"/>
  <c r="B190" i="3"/>
  <c r="H183" i="3"/>
  <c r="F349" i="3"/>
  <c r="D268" i="3"/>
  <c r="M184" i="3"/>
  <c r="F178" i="3"/>
  <c r="F271" i="3"/>
  <c r="J290" i="3"/>
  <c r="B346" i="3"/>
  <c r="E280" i="3"/>
  <c r="A288" i="3"/>
  <c r="G170" i="3"/>
  <c r="C165" i="3"/>
  <c r="D227" i="3"/>
  <c r="H112" i="3"/>
  <c r="D111" i="3"/>
  <c r="G7" i="9"/>
  <c r="H257" i="3"/>
  <c r="L139" i="3"/>
  <c r="E133" i="3"/>
  <c r="L126" i="3"/>
  <c r="E184" i="3"/>
  <c r="I168" i="3"/>
  <c r="H243" i="3"/>
  <c r="B215" i="3"/>
  <c r="F149" i="3"/>
  <c r="M142" i="3"/>
  <c r="A312" i="3"/>
  <c r="D81" i="3"/>
  <c r="G169" i="3"/>
  <c r="E397" i="3"/>
  <c r="G304" i="3"/>
  <c r="E351" i="3"/>
  <c r="B223" i="3"/>
  <c r="E287" i="3"/>
  <c r="H270" i="3"/>
  <c r="J232" i="3"/>
  <c r="J228" i="3"/>
  <c r="I329" i="3"/>
  <c r="H198" i="3"/>
  <c r="H324" i="3"/>
  <c r="I274" i="3"/>
  <c r="A332" i="3"/>
  <c r="G356" i="3"/>
  <c r="J303" i="3"/>
  <c r="C306" i="3"/>
  <c r="B313" i="3"/>
  <c r="A236" i="3"/>
  <c r="J210" i="3"/>
  <c r="B204" i="3"/>
  <c r="F348" i="3"/>
  <c r="L230" i="3"/>
  <c r="F205" i="3"/>
  <c r="M198" i="3"/>
  <c r="C379" i="3"/>
  <c r="F270" i="3"/>
  <c r="M181" i="3"/>
  <c r="K404" i="3"/>
  <c r="F291" i="3"/>
  <c r="F258" i="3"/>
  <c r="F355" i="3"/>
  <c r="F387" i="3"/>
  <c r="E275" i="3"/>
  <c r="A259" i="3"/>
  <c r="E191" i="3"/>
  <c r="L184" i="3"/>
  <c r="B270" i="3"/>
  <c r="J253" i="3"/>
  <c r="C186" i="3"/>
  <c r="H179" i="3"/>
  <c r="F288" i="3"/>
  <c r="M52" i="3"/>
  <c r="K349" i="3"/>
  <c r="E406" i="3"/>
  <c r="C249" i="3"/>
  <c r="L344" i="3"/>
  <c r="C285" i="3"/>
  <c r="A177" i="3"/>
  <c r="J26" i="3"/>
  <c r="F25" i="3"/>
  <c r="J324" i="3"/>
  <c r="F193" i="3"/>
  <c r="L279" i="3"/>
  <c r="I253" i="3"/>
  <c r="A175" i="3"/>
  <c r="L169" i="3"/>
  <c r="B394" i="3"/>
  <c r="B221" i="3"/>
  <c r="C215" i="3"/>
  <c r="I208" i="3"/>
  <c r="D239" i="3"/>
  <c r="A396" i="3"/>
  <c r="C380" i="3"/>
  <c r="I242" i="3"/>
  <c r="K379" i="3"/>
  <c r="K341" i="3"/>
  <c r="J285" i="3"/>
  <c r="H341" i="3"/>
  <c r="K326" i="3"/>
  <c r="D218" i="3"/>
  <c r="F282" i="3"/>
  <c r="B196" i="3"/>
  <c r="D201" i="3"/>
  <c r="E318" i="3"/>
  <c r="E272" i="3"/>
  <c r="H306" i="3"/>
  <c r="F255" i="3"/>
  <c r="G291" i="3"/>
  <c r="M296" i="3"/>
  <c r="M319" i="3"/>
  <c r="I210" i="3"/>
  <c r="A204" i="3"/>
  <c r="L373" i="3"/>
  <c r="D300" i="3"/>
  <c r="E205" i="3"/>
  <c r="L198" i="3"/>
  <c r="H330" i="3"/>
  <c r="G268" i="3"/>
  <c r="L181" i="3"/>
  <c r="E348" i="3"/>
  <c r="M287" i="3"/>
  <c r="B348" i="3"/>
  <c r="E241" i="3"/>
  <c r="H269" i="3"/>
  <c r="F280" i="3"/>
  <c r="B264" i="3"/>
  <c r="D190" i="3"/>
  <c r="J183" i="3"/>
  <c r="C275" i="3"/>
  <c r="L258" i="3"/>
  <c r="B185" i="3"/>
  <c r="H178" i="3"/>
  <c r="C291" i="3"/>
  <c r="I257" i="3"/>
  <c r="H293" i="3"/>
  <c r="L368" i="3"/>
  <c r="J225" i="3"/>
  <c r="H377" i="3"/>
  <c r="L231" i="3"/>
  <c r="M175" i="3"/>
  <c r="H25" i="3"/>
  <c r="D24" i="3"/>
  <c r="B277" i="3"/>
  <c r="M190" i="3"/>
  <c r="M195" i="3"/>
  <c r="F189" i="3"/>
  <c r="I42" i="3"/>
  <c r="E41" i="3"/>
  <c r="E253" i="3"/>
  <c r="L156" i="3"/>
  <c r="F215" i="3"/>
  <c r="M208" i="3"/>
  <c r="G129" i="3"/>
  <c r="J167" i="3"/>
  <c r="J392" i="3"/>
  <c r="C392" i="3"/>
  <c r="M277" i="3"/>
  <c r="I315" i="3"/>
  <c r="E288" i="3"/>
  <c r="A239" i="3"/>
  <c r="L233" i="3"/>
  <c r="D248" i="3"/>
  <c r="K275" i="3"/>
  <c r="E321" i="3"/>
  <c r="F316" i="3"/>
  <c r="H278" i="3"/>
  <c r="I335" i="3"/>
  <c r="E6" i="3"/>
  <c r="G197" i="3"/>
  <c r="A253" i="3"/>
  <c r="H189" i="3"/>
  <c r="A174" i="3"/>
  <c r="G22" i="3"/>
  <c r="F203" i="3"/>
  <c r="G98" i="3"/>
  <c r="H96" i="3"/>
  <c r="D95" i="3"/>
  <c r="C104" i="3"/>
  <c r="J80" i="3"/>
  <c r="E91" i="3"/>
  <c r="G185" i="3"/>
  <c r="C180" i="3"/>
  <c r="C135" i="3"/>
  <c r="L313" i="3"/>
  <c r="H290" i="3"/>
  <c r="D369" i="3"/>
  <c r="K299" i="3"/>
  <c r="A279" i="3"/>
  <c r="J88" i="3"/>
  <c r="F87" i="3"/>
  <c r="F325" i="3"/>
  <c r="C322" i="3"/>
  <c r="C179" i="3"/>
  <c r="H172" i="3"/>
  <c r="M106" i="3"/>
  <c r="I105" i="3"/>
  <c r="M357" i="3"/>
  <c r="J181" i="3"/>
  <c r="J192" i="3"/>
  <c r="D186" i="3"/>
  <c r="F247" i="3"/>
  <c r="M196" i="3"/>
  <c r="M118" i="3"/>
  <c r="L235" i="3"/>
  <c r="B212" i="3"/>
  <c r="G142" i="3"/>
  <c r="G182" i="3"/>
  <c r="C76" i="3"/>
  <c r="M74" i="3"/>
  <c r="G44" i="3"/>
  <c r="B183" i="3"/>
  <c r="A71" i="3"/>
  <c r="I106" i="3"/>
  <c r="E105" i="3"/>
  <c r="E391" i="3"/>
  <c r="B306" i="3"/>
  <c r="F72" i="3"/>
  <c r="A391" i="3"/>
  <c r="E388" i="3"/>
  <c r="M391" i="3"/>
  <c r="E342" i="3"/>
  <c r="K308" i="3"/>
  <c r="J386" i="3"/>
  <c r="D379" i="3"/>
  <c r="C408" i="3"/>
  <c r="I308" i="3"/>
  <c r="K348" i="3"/>
  <c r="H260" i="3"/>
  <c r="D242" i="3"/>
  <c r="M235" i="3"/>
  <c r="G10" i="9"/>
  <c r="G263" i="3"/>
  <c r="F268" i="3"/>
  <c r="E373" i="3"/>
  <c r="J311" i="3"/>
  <c r="D326" i="3"/>
  <c r="E324" i="3"/>
  <c r="L317" i="3"/>
  <c r="H378" i="3"/>
  <c r="A254" i="3"/>
  <c r="C263" i="3"/>
  <c r="C335" i="3"/>
  <c r="G235" i="3"/>
  <c r="G279" i="3"/>
  <c r="I299" i="3"/>
  <c r="M288" i="3"/>
  <c r="L274" i="3"/>
  <c r="C321" i="3"/>
  <c r="C145" i="3"/>
  <c r="D258" i="3"/>
  <c r="E286" i="3"/>
  <c r="G265" i="3"/>
  <c r="I347" i="3"/>
  <c r="F295" i="3"/>
  <c r="K303" i="3"/>
  <c r="J189" i="3"/>
  <c r="D183" i="3"/>
  <c r="B343" i="3"/>
  <c r="D272" i="3"/>
  <c r="H184" i="3"/>
  <c r="B178" i="3"/>
  <c r="A341" i="3"/>
  <c r="F219" i="3"/>
  <c r="C341" i="3"/>
  <c r="G392" i="3"/>
  <c r="B291" i="3"/>
  <c r="L163" i="3"/>
  <c r="H292" i="3"/>
  <c r="F175" i="3"/>
  <c r="H109" i="3"/>
  <c r="D108" i="3"/>
  <c r="M311" i="3"/>
  <c r="B197" i="3"/>
  <c r="B200" i="3"/>
  <c r="H193" i="3"/>
  <c r="L127" i="3"/>
  <c r="G126" i="3"/>
  <c r="K318" i="3"/>
  <c r="D224" i="3"/>
  <c r="H213" i="3"/>
  <c r="B207" i="3"/>
  <c r="J247" i="3"/>
  <c r="L215" i="3"/>
  <c r="J160" i="3"/>
  <c r="E402" i="3"/>
  <c r="G334" i="3"/>
  <c r="M242" i="3"/>
  <c r="H272" i="3"/>
  <c r="A343" i="3"/>
  <c r="H349" i="3"/>
  <c r="A342" i="3"/>
  <c r="F407" i="3"/>
  <c r="J271" i="3"/>
  <c r="L300" i="3"/>
  <c r="B194" i="3"/>
  <c r="M299" i="3"/>
  <c r="E306" i="3"/>
  <c r="E284" i="3"/>
  <c r="E382" i="3"/>
  <c r="H321" i="3"/>
  <c r="B284" i="3"/>
  <c r="E349" i="3"/>
  <c r="K234" i="3"/>
  <c r="B209" i="3"/>
  <c r="H202" i="3"/>
  <c r="F344" i="3"/>
  <c r="G229" i="3"/>
  <c r="K203" i="3"/>
  <c r="D197" i="3"/>
  <c r="H232" i="3"/>
  <c r="A324" i="3"/>
  <c r="D180" i="3"/>
  <c r="G354" i="3"/>
  <c r="M271" i="3"/>
  <c r="L367" i="3"/>
  <c r="H234" i="3"/>
  <c r="A270" i="3"/>
  <c r="B274" i="3"/>
  <c r="J257" i="3"/>
  <c r="I189" i="3"/>
  <c r="C183" i="3"/>
  <c r="J268" i="3"/>
  <c r="F252" i="3"/>
  <c r="G184" i="3"/>
  <c r="A178" i="3"/>
  <c r="M279" i="3"/>
  <c r="D195" i="3"/>
  <c r="C325" i="3"/>
  <c r="C281" i="3"/>
  <c r="D232" i="3"/>
  <c r="A227" i="3"/>
  <c r="I286" i="3"/>
  <c r="E175" i="3"/>
  <c r="F108" i="3"/>
  <c r="C107" i="3"/>
  <c r="D289" i="3"/>
  <c r="J188" i="3"/>
  <c r="E273" i="3"/>
  <c r="C247" i="3"/>
  <c r="I27" i="3"/>
  <c r="F22" i="3"/>
  <c r="L311" i="3"/>
  <c r="D157" i="3"/>
  <c r="L214" i="3"/>
  <c r="E208" i="3"/>
  <c r="J169" i="3"/>
  <c r="E357" i="3"/>
  <c r="B345" i="3"/>
  <c r="C245" i="3"/>
  <c r="A408" i="3"/>
  <c r="I351" i="3"/>
  <c r="I259" i="3"/>
  <c r="E239" i="3"/>
  <c r="M327" i="3"/>
  <c r="M155" i="3"/>
  <c r="M284" i="3"/>
  <c r="D194" i="3"/>
  <c r="A139" i="3"/>
  <c r="M378" i="3"/>
  <c r="M274" i="3"/>
  <c r="K251" i="3"/>
  <c r="E243" i="3"/>
  <c r="L278" i="3"/>
  <c r="G357" i="3"/>
  <c r="M245" i="3"/>
  <c r="D63" i="3"/>
  <c r="M56" i="3"/>
  <c r="C337" i="3"/>
  <c r="J240" i="3"/>
  <c r="D58" i="3"/>
  <c r="I51" i="3"/>
  <c r="F354" i="3"/>
  <c r="B88" i="3"/>
  <c r="A35" i="3"/>
  <c r="M314" i="3"/>
  <c r="B233" i="3"/>
  <c r="I237" i="3"/>
  <c r="C229" i="3"/>
  <c r="B390" i="3"/>
  <c r="M273" i="3"/>
  <c r="D252" i="3"/>
  <c r="G125" i="3"/>
  <c r="B7" i="9"/>
  <c r="H268" i="3"/>
  <c r="B247" i="3"/>
  <c r="E120" i="3"/>
  <c r="L369" i="3"/>
  <c r="G244" i="3"/>
  <c r="L354" i="3"/>
  <c r="D265" i="3"/>
  <c r="E323" i="3"/>
  <c r="I252" i="3"/>
  <c r="G247" i="3"/>
  <c r="L193" i="3"/>
  <c r="C111" i="3"/>
  <c r="C123" i="3"/>
  <c r="M121" i="3"/>
  <c r="J279" i="3"/>
  <c r="M188" i="3"/>
  <c r="J133" i="3"/>
  <c r="D127" i="3"/>
  <c r="G89" i="3"/>
  <c r="L73" i="3"/>
  <c r="L244" i="3"/>
  <c r="J216" i="3"/>
  <c r="J213" i="3"/>
  <c r="D207" i="3"/>
  <c r="M122" i="3"/>
  <c r="F228" i="3"/>
  <c r="A176" i="3"/>
  <c r="G230" i="3"/>
  <c r="C307" i="3"/>
  <c r="J193" i="3"/>
  <c r="H331" i="3"/>
  <c r="M343" i="3"/>
  <c r="D324" i="3"/>
  <c r="J315" i="3"/>
  <c r="K342" i="3"/>
  <c r="J346" i="3"/>
  <c r="A327" i="3"/>
  <c r="I193" i="3"/>
  <c r="M315" i="3"/>
  <c r="E2" i="3"/>
  <c r="A191" i="3"/>
  <c r="M214" i="3"/>
  <c r="M238" i="3"/>
  <c r="E169" i="3"/>
  <c r="E383" i="3"/>
  <c r="F166" i="3"/>
  <c r="J33" i="3"/>
  <c r="M225" i="3"/>
  <c r="H219" i="3"/>
  <c r="A147" i="3"/>
  <c r="E137" i="3"/>
  <c r="L203" i="3"/>
  <c r="K37" i="3"/>
  <c r="J32" i="3"/>
  <c r="G96" i="3"/>
  <c r="C323" i="3"/>
  <c r="M239" i="3"/>
  <c r="J234" i="3"/>
  <c r="F302" i="3"/>
  <c r="G272" i="3"/>
  <c r="G193" i="3"/>
  <c r="C188" i="3"/>
  <c r="J336" i="3"/>
  <c r="C230" i="3"/>
  <c r="L178" i="3"/>
  <c r="D172" i="3"/>
  <c r="A104" i="3"/>
  <c r="I102" i="3"/>
  <c r="G259" i="3"/>
  <c r="K179" i="3"/>
  <c r="F192" i="3"/>
  <c r="M185" i="3"/>
  <c r="M167" i="3"/>
  <c r="D166" i="3"/>
  <c r="F38" i="3"/>
  <c r="H222" i="3"/>
  <c r="F278" i="3"/>
  <c r="G140" i="3"/>
  <c r="A51" i="3"/>
  <c r="E56" i="3"/>
  <c r="B51" i="3"/>
  <c r="A113" i="3"/>
  <c r="I35" i="3"/>
  <c r="G105" i="3"/>
  <c r="M382" i="3"/>
  <c r="H404" i="3"/>
  <c r="J353" i="3"/>
  <c r="K304" i="3"/>
  <c r="F351" i="3"/>
  <c r="C7" i="9"/>
  <c r="D346" i="3"/>
  <c r="D406" i="3"/>
  <c r="I379" i="3"/>
  <c r="F376" i="3"/>
  <c r="H276" i="3"/>
  <c r="C327" i="3"/>
  <c r="G346" i="3"/>
  <c r="D276" i="3"/>
  <c r="E246" i="3"/>
  <c r="K227" i="3"/>
  <c r="G398" i="3"/>
  <c r="I306" i="3"/>
  <c r="L352" i="3"/>
  <c r="A347" i="3"/>
  <c r="H280" i="3"/>
  <c r="A271" i="3"/>
  <c r="C178" i="3"/>
  <c r="C162" i="3"/>
  <c r="H389" i="3"/>
  <c r="G301" i="3"/>
  <c r="I138" i="3"/>
  <c r="J249" i="3"/>
  <c r="D164" i="3"/>
  <c r="I234" i="3"/>
  <c r="G275" i="3"/>
  <c r="L297" i="3"/>
  <c r="H273" i="3"/>
  <c r="B188" i="3"/>
  <c r="H181" i="3"/>
  <c r="A305" i="3"/>
  <c r="M270" i="3"/>
  <c r="M182" i="3"/>
  <c r="F176" i="3"/>
  <c r="L292" i="3"/>
  <c r="C264" i="3"/>
  <c r="H316" i="3"/>
  <c r="I341" i="3"/>
  <c r="H233" i="3"/>
  <c r="D228" i="3"/>
  <c r="I303" i="3"/>
  <c r="J173" i="3"/>
  <c r="D27" i="3"/>
  <c r="A26" i="3"/>
  <c r="J289" i="3"/>
  <c r="K130" i="3"/>
  <c r="J199" i="3"/>
  <c r="D193" i="3"/>
  <c r="L124" i="3"/>
  <c r="H123" i="3"/>
  <c r="L259" i="3"/>
  <c r="H221" i="3"/>
  <c r="D213" i="3"/>
  <c r="J206" i="3"/>
  <c r="L109" i="3"/>
  <c r="H237" i="3"/>
  <c r="M79" i="3"/>
  <c r="J399" i="3"/>
  <c r="B356" i="3"/>
  <c r="G234" i="3"/>
  <c r="M281" i="3"/>
  <c r="A311" i="3"/>
  <c r="H340" i="3"/>
  <c r="B351" i="3"/>
  <c r="E336" i="3"/>
  <c r="H212" i="3"/>
  <c r="J310" i="3"/>
  <c r="B192" i="3"/>
  <c r="L239" i="3"/>
  <c r="K372" i="3"/>
  <c r="A287" i="3"/>
  <c r="M316" i="3"/>
  <c r="F307" i="3"/>
  <c r="B272" i="3"/>
  <c r="C343" i="3"/>
  <c r="F264" i="3"/>
  <c r="L146" i="3"/>
  <c r="D140" i="3"/>
  <c r="D338" i="3"/>
  <c r="C259" i="3"/>
  <c r="H141" i="3"/>
  <c r="B135" i="3"/>
  <c r="H301" i="3"/>
  <c r="E256" i="3"/>
  <c r="B118" i="3"/>
  <c r="B321" i="3"/>
  <c r="H274" i="3"/>
  <c r="M230" i="3"/>
  <c r="F222" i="3"/>
  <c r="A258" i="3"/>
  <c r="G267" i="3"/>
  <c r="C301" i="3"/>
  <c r="J42" i="3"/>
  <c r="D36" i="3"/>
  <c r="D262" i="3"/>
  <c r="F289" i="3"/>
  <c r="G37" i="3"/>
  <c r="B31" i="3"/>
  <c r="B225" i="3"/>
  <c r="F46" i="3"/>
  <c r="L241" i="3"/>
  <c r="I340" i="3"/>
  <c r="G345" i="3"/>
  <c r="K325" i="3"/>
  <c r="L270" i="3"/>
  <c r="H28" i="3"/>
  <c r="E114" i="3"/>
  <c r="M82" i="3"/>
  <c r="I292" i="3"/>
  <c r="L186" i="3"/>
  <c r="A209" i="3"/>
  <c r="L182" i="3"/>
  <c r="B139" i="3"/>
  <c r="C122" i="3"/>
  <c r="A257" i="3"/>
  <c r="H214" i="3"/>
  <c r="C213" i="3"/>
  <c r="I206" i="3"/>
  <c r="I187" i="3"/>
  <c r="H398" i="3"/>
  <c r="K332" i="3"/>
  <c r="C390" i="3"/>
  <c r="E387" i="3"/>
  <c r="M376" i="3"/>
  <c r="J278" i="3"/>
  <c r="L305" i="3"/>
  <c r="F338" i="3"/>
  <c r="A325" i="3"/>
  <c r="J202" i="3"/>
  <c r="C203" i="3"/>
  <c r="H196" i="3"/>
  <c r="E314" i="3"/>
  <c r="G338" i="3"/>
  <c r="G251" i="3"/>
  <c r="B254" i="3"/>
  <c r="J394" i="3"/>
  <c r="B310" i="3"/>
  <c r="G212" i="3"/>
  <c r="A206" i="3"/>
  <c r="L402" i="3"/>
  <c r="F292" i="3"/>
  <c r="E207" i="3"/>
  <c r="L200" i="3"/>
  <c r="D306" i="3"/>
  <c r="K301" i="3"/>
  <c r="L183" i="3"/>
  <c r="E177" i="3"/>
  <c r="B304" i="3"/>
  <c r="G391" i="3"/>
  <c r="E237" i="3"/>
  <c r="A240" i="3"/>
  <c r="I362" i="3"/>
  <c r="F261" i="3"/>
  <c r="D192" i="3"/>
  <c r="J185" i="3"/>
  <c r="E344" i="3"/>
  <c r="D256" i="3"/>
  <c r="A187" i="3"/>
  <c r="F180" i="3"/>
  <c r="C347" i="3"/>
  <c r="J283" i="3"/>
  <c r="F390" i="3"/>
  <c r="F360" i="3"/>
  <c r="J292" i="3"/>
  <c r="B22" i="3"/>
  <c r="H283" i="3"/>
  <c r="G159" i="3"/>
  <c r="C112" i="3"/>
  <c r="L110" i="3"/>
  <c r="D310" i="3"/>
  <c r="F197" i="3"/>
  <c r="M197" i="3"/>
  <c r="F191" i="3"/>
  <c r="D128" i="3"/>
  <c r="M126" i="3"/>
  <c r="H125" i="3"/>
  <c r="I283" i="3"/>
  <c r="H155" i="3"/>
  <c r="A149" i="3"/>
  <c r="B2" i="9"/>
  <c r="E296" i="3"/>
  <c r="D78" i="3"/>
  <c r="G237" i="3"/>
  <c r="B372" i="3"/>
  <c r="G370" i="3"/>
  <c r="K202" i="3"/>
  <c r="C262" i="3"/>
  <c r="C211" i="3"/>
  <c r="M205" i="3"/>
  <c r="F182" i="3"/>
  <c r="M240" i="3"/>
  <c r="I177" i="3"/>
  <c r="L283" i="3"/>
  <c r="E248" i="3"/>
  <c r="F310" i="3"/>
  <c r="M295" i="3"/>
  <c r="B124" i="3"/>
  <c r="H245" i="3"/>
  <c r="E249" i="3"/>
  <c r="H158" i="3"/>
  <c r="M215" i="3"/>
  <c r="J99" i="3"/>
  <c r="H63" i="3"/>
  <c r="L115" i="3"/>
  <c r="I110" i="3"/>
  <c r="M11" i="3"/>
  <c r="F179" i="3"/>
  <c r="B239" i="3"/>
  <c r="D2" i="3"/>
  <c r="A1" i="3"/>
  <c r="C137" i="3"/>
  <c r="F346" i="3"/>
  <c r="E312" i="3"/>
  <c r="K378" i="3"/>
  <c r="I263" i="3"/>
  <c r="J90" i="3"/>
  <c r="G84" i="3"/>
  <c r="E79" i="3"/>
  <c r="E227" i="3"/>
  <c r="K294" i="3"/>
  <c r="D177" i="3"/>
  <c r="J170" i="3"/>
  <c r="F20" i="3"/>
  <c r="C286" i="3"/>
  <c r="H240" i="3"/>
  <c r="D175" i="3"/>
  <c r="J190" i="3"/>
  <c r="D184" i="3"/>
  <c r="G231" i="3"/>
  <c r="G321" i="3"/>
  <c r="M244" i="3"/>
  <c r="F217" i="3"/>
  <c r="E150" i="3"/>
  <c r="I46" i="3"/>
  <c r="I278" i="3"/>
  <c r="M160" i="3"/>
  <c r="E73" i="3"/>
  <c r="D219" i="3"/>
  <c r="J218" i="3"/>
  <c r="E4" i="3"/>
  <c r="M117" i="3"/>
  <c r="B114" i="3"/>
  <c r="C233" i="3"/>
  <c r="A255" i="3"/>
  <c r="M129" i="3"/>
  <c r="I258" i="3"/>
  <c r="D273" i="3"/>
  <c r="M267" i="3"/>
  <c r="C124" i="3"/>
  <c r="D237" i="3"/>
  <c r="B400" i="3"/>
  <c r="M359" i="3"/>
  <c r="K344" i="3"/>
  <c r="L319" i="3"/>
  <c r="J339" i="3"/>
  <c r="L355" i="3"/>
  <c r="E254" i="3"/>
  <c r="C360" i="3"/>
  <c r="K300" i="3"/>
  <c r="F340" i="3"/>
  <c r="E193" i="3"/>
  <c r="J330" i="3"/>
  <c r="M162" i="3"/>
  <c r="H191" i="3"/>
  <c r="B217" i="3"/>
  <c r="K317" i="3"/>
  <c r="E8" i="9"/>
  <c r="H279" i="3"/>
  <c r="I311" i="3"/>
  <c r="I316" i="3"/>
  <c r="A211" i="3"/>
  <c r="J205" i="3"/>
  <c r="D182" i="3"/>
  <c r="H230" i="3"/>
  <c r="I191" i="3"/>
  <c r="G186" i="3"/>
  <c r="J354" i="3"/>
  <c r="M384" i="3"/>
  <c r="C400" i="3"/>
  <c r="K186" i="3"/>
  <c r="J150" i="3"/>
  <c r="F374" i="3"/>
  <c r="B327" i="3"/>
  <c r="J326" i="3"/>
  <c r="M291" i="3"/>
  <c r="C298" i="3"/>
  <c r="I407" i="3"/>
  <c r="I310" i="3"/>
  <c r="I313" i="3"/>
  <c r="J281" i="3"/>
  <c r="F276" i="3"/>
  <c r="B288" i="3"/>
  <c r="A237" i="3"/>
  <c r="C109" i="3"/>
  <c r="H197" i="3"/>
  <c r="C261" i="3"/>
  <c r="H236" i="3"/>
  <c r="D296" i="3"/>
  <c r="H204" i="3"/>
  <c r="A263" i="3"/>
  <c r="F188" i="3"/>
  <c r="B73" i="3"/>
  <c r="D98" i="3"/>
  <c r="M42" i="3"/>
  <c r="H287" i="3"/>
  <c r="I91" i="3"/>
  <c r="A119" i="3"/>
  <c r="I320" i="3"/>
  <c r="B122" i="3"/>
  <c r="G23" i="3"/>
  <c r="M157" i="3"/>
  <c r="G109" i="3"/>
  <c r="B20" i="3"/>
  <c r="C234" i="3"/>
  <c r="C250" i="3"/>
  <c r="C141" i="3"/>
  <c r="E380" i="3"/>
  <c r="L228" i="3"/>
  <c r="M285" i="3"/>
  <c r="C274" i="3"/>
  <c r="J227" i="3"/>
  <c r="D238" i="3"/>
  <c r="G102" i="3"/>
  <c r="H186" i="3"/>
  <c r="A265" i="3"/>
  <c r="E211" i="3"/>
  <c r="B152" i="3"/>
  <c r="B98" i="3"/>
  <c r="K75" i="3"/>
  <c r="D143" i="3"/>
  <c r="H127" i="3"/>
  <c r="C53" i="3"/>
  <c r="H70" i="3"/>
  <c r="A134" i="3"/>
  <c r="C118" i="3"/>
  <c r="C105" i="3"/>
  <c r="E113" i="3"/>
  <c r="F328" i="3"/>
  <c r="I324" i="3"/>
  <c r="C318" i="3"/>
  <c r="L255" i="3"/>
  <c r="C204" i="3"/>
  <c r="K59" i="3"/>
  <c r="F49" i="3"/>
  <c r="M305" i="3"/>
  <c r="C241" i="3"/>
  <c r="H209" i="3"/>
  <c r="F183" i="3"/>
  <c r="C193" i="3"/>
  <c r="C172" i="3"/>
  <c r="H256" i="3"/>
  <c r="J172" i="3"/>
  <c r="E192" i="3"/>
  <c r="L185" i="3"/>
  <c r="C167" i="3"/>
  <c r="L296" i="3"/>
  <c r="G280" i="3"/>
  <c r="J31" i="3"/>
  <c r="H210" i="3"/>
  <c r="H142" i="3"/>
  <c r="H78" i="3"/>
  <c r="D77" i="3"/>
  <c r="C155" i="3"/>
  <c r="M30" i="3"/>
  <c r="F73" i="3"/>
  <c r="J259" i="3"/>
  <c r="H192" i="3"/>
  <c r="L108" i="3"/>
  <c r="H397" i="3"/>
  <c r="K343" i="3"/>
  <c r="K323" i="3"/>
  <c r="M256" i="3"/>
  <c r="A318" i="3"/>
  <c r="I349" i="3"/>
  <c r="B402" i="3"/>
  <c r="A293" i="3"/>
  <c r="H229" i="3"/>
  <c r="B338" i="3"/>
  <c r="J302" i="3"/>
  <c r="M331" i="3"/>
  <c r="F196" i="3"/>
  <c r="G199" i="3"/>
  <c r="B331" i="3"/>
  <c r="H255" i="3"/>
  <c r="M247" i="3"/>
  <c r="G155" i="3"/>
  <c r="A208" i="3"/>
  <c r="K258" i="3"/>
  <c r="H328" i="3"/>
  <c r="M280" i="3"/>
  <c r="E145" i="3"/>
  <c r="G82" i="3"/>
  <c r="B354" i="3"/>
  <c r="F47" i="3"/>
  <c r="B46" i="3"/>
  <c r="K123" i="3"/>
  <c r="C47" i="3"/>
  <c r="D292" i="3"/>
  <c r="I104" i="3"/>
  <c r="D348" i="3"/>
  <c r="H216" i="3"/>
  <c r="K266" i="3"/>
  <c r="L245" i="3"/>
  <c r="A399" i="3"/>
  <c r="K338" i="3"/>
  <c r="B177" i="3"/>
  <c r="H170" i="3"/>
  <c r="E107" i="3"/>
  <c r="B106" i="3"/>
  <c r="G348" i="3"/>
  <c r="M241" i="3"/>
  <c r="I134" i="3"/>
  <c r="C128" i="3"/>
  <c r="A394" i="3"/>
  <c r="J273" i="3"/>
  <c r="L36" i="3"/>
  <c r="J243" i="3"/>
  <c r="I224" i="3"/>
  <c r="I203" i="3"/>
  <c r="B55" i="3"/>
  <c r="L158" i="3"/>
  <c r="G157" i="3"/>
  <c r="A30" i="3"/>
  <c r="H18" i="3"/>
  <c r="I153" i="3"/>
  <c r="A107" i="3"/>
  <c r="J105" i="3"/>
  <c r="A146" i="3"/>
  <c r="C91" i="3"/>
  <c r="E345" i="3"/>
  <c r="J229" i="3"/>
  <c r="G284" i="3"/>
  <c r="E352" i="3"/>
  <c r="B235" i="3"/>
  <c r="H322" i="3"/>
  <c r="C199" i="3"/>
  <c r="A63" i="3"/>
  <c r="A225" i="3"/>
  <c r="G130" i="3"/>
  <c r="F330" i="3"/>
  <c r="A198" i="3"/>
  <c r="I178" i="3"/>
  <c r="E290" i="3"/>
  <c r="E361" i="3"/>
  <c r="F33" i="3"/>
  <c r="H157" i="3"/>
  <c r="B24" i="3"/>
  <c r="L92" i="3"/>
  <c r="D368" i="3"/>
  <c r="J222" i="3"/>
  <c r="D222" i="3"/>
  <c r="J70" i="3"/>
  <c r="F69" i="3"/>
  <c r="G365" i="3"/>
  <c r="B307" i="3"/>
  <c r="B286" i="3"/>
  <c r="A272" i="3"/>
  <c r="J250" i="3"/>
  <c r="D174" i="3"/>
  <c r="G274" i="3"/>
  <c r="M278" i="3"/>
  <c r="J191" i="3"/>
  <c r="I107" i="3"/>
  <c r="B101" i="3"/>
  <c r="H305" i="3"/>
  <c r="E166" i="3"/>
  <c r="C169" i="3"/>
  <c r="L45" i="3"/>
  <c r="E276" i="3"/>
  <c r="B282" i="3"/>
  <c r="F138" i="3"/>
  <c r="B137" i="3"/>
  <c r="D5" i="3"/>
  <c r="H122" i="3"/>
  <c r="B133" i="3"/>
  <c r="H352" i="3"/>
  <c r="D287" i="3"/>
  <c r="G103" i="3"/>
  <c r="A72" i="3"/>
  <c r="C317" i="3"/>
  <c r="L289" i="3"/>
  <c r="H110" i="3"/>
  <c r="E263" i="3"/>
  <c r="E121" i="3"/>
  <c r="C113" i="3"/>
  <c r="F177" i="3"/>
  <c r="K42" i="3"/>
  <c r="C146" i="3"/>
  <c r="L144" i="3"/>
  <c r="B56" i="3"/>
  <c r="J41" i="3"/>
  <c r="C98" i="3"/>
  <c r="I181" i="3"/>
  <c r="J82" i="3"/>
  <c r="B161" i="3"/>
  <c r="B25" i="3"/>
  <c r="A89" i="3"/>
  <c r="C265" i="3"/>
  <c r="K243" i="3"/>
  <c r="J341" i="3"/>
  <c r="D211" i="3"/>
  <c r="E165" i="3"/>
  <c r="E57" i="3"/>
  <c r="L238" i="3"/>
  <c r="B325" i="3"/>
  <c r="A395" i="3"/>
  <c r="I342" i="3"/>
  <c r="J402" i="3"/>
  <c r="B236" i="3"/>
  <c r="E319" i="3"/>
  <c r="I354" i="3"/>
  <c r="C405" i="3"/>
  <c r="M125" i="3"/>
  <c r="J120" i="3"/>
  <c r="D97" i="3"/>
  <c r="L219" i="3"/>
  <c r="B281" i="3"/>
  <c r="M40" i="3"/>
  <c r="I211" i="3"/>
  <c r="M228" i="3"/>
  <c r="I371" i="3"/>
  <c r="J258" i="3"/>
  <c r="C218" i="3"/>
  <c r="J319" i="3"/>
  <c r="F204" i="3"/>
  <c r="D199" i="3"/>
  <c r="J175" i="3"/>
  <c r="D233" i="3"/>
  <c r="C185" i="3"/>
  <c r="L179" i="3"/>
  <c r="I282" i="3"/>
  <c r="C225" i="3"/>
  <c r="E195" i="3"/>
  <c r="G181" i="3"/>
  <c r="M65" i="3"/>
  <c r="F315" i="3"/>
  <c r="F281" i="3"/>
  <c r="J200" i="3"/>
  <c r="D279" i="3"/>
  <c r="L324" i="3"/>
  <c r="C305" i="3"/>
  <c r="H94" i="3"/>
  <c r="C244" i="3"/>
  <c r="F265" i="3"/>
  <c r="B260" i="3"/>
  <c r="E343" i="3"/>
  <c r="I262" i="3"/>
  <c r="L107" i="3"/>
  <c r="B191" i="3"/>
  <c r="L223" i="3"/>
  <c r="E209" i="3"/>
  <c r="J219" i="3"/>
  <c r="F199" i="3"/>
  <c r="J214" i="3"/>
  <c r="L122" i="3"/>
  <c r="A210" i="3"/>
  <c r="A213" i="3"/>
  <c r="A192" i="3"/>
  <c r="A171" i="3"/>
  <c r="F90" i="3"/>
  <c r="G112" i="3"/>
  <c r="C243" i="3"/>
  <c r="A376" i="3"/>
  <c r="L143" i="3"/>
  <c r="I44" i="3"/>
  <c r="M22" i="3"/>
  <c r="D351" i="3"/>
  <c r="G243" i="3"/>
  <c r="G232" i="3"/>
  <c r="C302" i="3"/>
  <c r="M369" i="3"/>
  <c r="J355" i="3"/>
  <c r="H311" i="3"/>
  <c r="B322" i="3"/>
  <c r="D208" i="3"/>
  <c r="H124" i="3"/>
  <c r="L86" i="3"/>
  <c r="E331" i="3"/>
  <c r="A244" i="3"/>
  <c r="F152" i="3"/>
  <c r="I209" i="3"/>
  <c r="A319" i="3"/>
  <c r="E278" i="3"/>
  <c r="G257" i="3"/>
  <c r="F92" i="3"/>
  <c r="I7" i="3"/>
  <c r="I218" i="3"/>
  <c r="D141" i="3"/>
  <c r="H129" i="3"/>
  <c r="E42" i="3"/>
  <c r="I11" i="3"/>
  <c r="E335" i="3"/>
  <c r="F169" i="3"/>
  <c r="L294" i="3"/>
  <c r="I233" i="3"/>
  <c r="C208" i="3"/>
  <c r="M202" i="3"/>
  <c r="D401" i="3"/>
  <c r="B275" i="3"/>
  <c r="J280" i="3"/>
  <c r="H254" i="3"/>
  <c r="E187" i="3"/>
  <c r="B182" i="3"/>
  <c r="M176" i="3"/>
  <c r="K354" i="3"/>
  <c r="M108" i="3"/>
  <c r="C45" i="3"/>
  <c r="J38" i="3"/>
  <c r="M308" i="3"/>
  <c r="G273" i="3"/>
  <c r="M172" i="3"/>
  <c r="I6" i="3"/>
  <c r="M203" i="3"/>
  <c r="L56" i="3"/>
  <c r="I75" i="3"/>
  <c r="F74" i="3"/>
  <c r="D21" i="3"/>
  <c r="M59" i="3"/>
  <c r="F70" i="3"/>
  <c r="B186" i="3"/>
  <c r="J180" i="3"/>
  <c r="L187" i="3"/>
  <c r="I409" i="3"/>
  <c r="J266" i="3"/>
  <c r="D200" i="3"/>
  <c r="B312" i="3"/>
  <c r="B334" i="3"/>
  <c r="F314" i="3"/>
  <c r="G319" i="3"/>
  <c r="B266" i="3"/>
  <c r="B271" i="3"/>
  <c r="M265" i="3"/>
  <c r="C200" i="3"/>
  <c r="C164" i="3"/>
  <c r="D191" i="3"/>
  <c r="A193" i="3"/>
  <c r="F221" i="3"/>
  <c r="L217" i="3"/>
  <c r="C236" i="3"/>
  <c r="J74" i="3"/>
  <c r="G201" i="3"/>
  <c r="A145" i="3"/>
  <c r="A282" i="3"/>
  <c r="C219" i="3"/>
  <c r="F118" i="3"/>
  <c r="A81" i="3"/>
  <c r="L286" i="3"/>
  <c r="H44" i="3"/>
  <c r="E43" i="3"/>
  <c r="A14" i="3"/>
  <c r="F313" i="3"/>
  <c r="J382" i="3"/>
  <c r="F6" i="9"/>
  <c r="M294" i="3"/>
  <c r="L333" i="3"/>
  <c r="L199" i="3"/>
  <c r="M178" i="3"/>
  <c r="J305" i="3"/>
  <c r="C277" i="3"/>
  <c r="J176" i="3"/>
  <c r="D170" i="3"/>
  <c r="F104" i="3"/>
  <c r="B103" i="3"/>
  <c r="J260" i="3"/>
  <c r="F181" i="3"/>
  <c r="L194" i="3"/>
  <c r="D188" i="3"/>
  <c r="F174" i="3"/>
  <c r="L170" i="3"/>
  <c r="C31" i="3"/>
  <c r="D225" i="3"/>
  <c r="C248" i="3"/>
  <c r="G143" i="3"/>
  <c r="G94" i="3"/>
  <c r="H74" i="3"/>
  <c r="D73" i="3"/>
  <c r="L42" i="3"/>
  <c r="L52" i="3"/>
  <c r="G226" i="3"/>
  <c r="I24" i="3"/>
  <c r="E23" i="3"/>
  <c r="F157" i="3"/>
  <c r="H346" i="3"/>
  <c r="E236" i="3"/>
  <c r="H336" i="3"/>
  <c r="D328" i="3"/>
  <c r="G323" i="3"/>
  <c r="L381" i="3"/>
  <c r="M275" i="3"/>
  <c r="G336" i="3"/>
  <c r="J60" i="3"/>
  <c r="A128" i="3"/>
  <c r="C129" i="3"/>
  <c r="J164" i="3"/>
  <c r="L192" i="3"/>
  <c r="A172" i="3"/>
  <c r="I179" i="3"/>
  <c r="H262" i="3"/>
  <c r="B202" i="3"/>
  <c r="E35" i="3"/>
  <c r="J22" i="3"/>
  <c r="D307" i="3"/>
  <c r="M227" i="3"/>
  <c r="G290" i="3"/>
  <c r="K218" i="3"/>
  <c r="K67" i="3"/>
  <c r="H66" i="3"/>
  <c r="D342" i="3"/>
  <c r="L262" i="3"/>
  <c r="J304" i="3"/>
  <c r="K310" i="3"/>
  <c r="F266" i="3"/>
  <c r="F245" i="3"/>
  <c r="H298" i="3"/>
  <c r="G283" i="3"/>
  <c r="K171" i="3"/>
  <c r="D165" i="3"/>
  <c r="B406" i="3"/>
  <c r="F68" i="3"/>
  <c r="B77" i="3"/>
  <c r="C238" i="3"/>
  <c r="G408" i="3"/>
  <c r="E308" i="3"/>
  <c r="C182" i="3"/>
  <c r="G55" i="3"/>
  <c r="C54" i="3"/>
  <c r="A24" i="3"/>
  <c r="J182" i="3"/>
  <c r="E50" i="3"/>
  <c r="C289" i="3"/>
  <c r="D221" i="3"/>
  <c r="H76" i="3"/>
  <c r="L349" i="3"/>
  <c r="C196" i="3"/>
  <c r="K242" i="3"/>
  <c r="F105" i="3"/>
  <c r="C237" i="3"/>
  <c r="H223" i="3"/>
  <c r="F13" i="3"/>
  <c r="H95" i="3"/>
  <c r="D8" i="3"/>
  <c r="C143" i="3"/>
  <c r="L141" i="3"/>
  <c r="L138" i="3"/>
  <c r="C3" i="3"/>
  <c r="A69" i="3"/>
  <c r="L72" i="3"/>
  <c r="M72" i="3"/>
  <c r="M8" i="3"/>
  <c r="L79" i="3"/>
  <c r="J242" i="3"/>
  <c r="L348" i="3"/>
  <c r="J269" i="3"/>
  <c r="L125" i="3"/>
  <c r="I229" i="3"/>
  <c r="C97" i="3"/>
  <c r="L91" i="3"/>
  <c r="G366" i="3"/>
  <c r="E266" i="3"/>
  <c r="I338" i="3"/>
  <c r="D340" i="3"/>
  <c r="J374" i="3"/>
  <c r="C226" i="3"/>
  <c r="H302" i="3"/>
  <c r="L160" i="3"/>
  <c r="C377" i="3"/>
  <c r="M380" i="3"/>
  <c r="F119" i="3"/>
  <c r="D114" i="3"/>
  <c r="M347" i="3"/>
  <c r="H111" i="3"/>
  <c r="H190" i="3"/>
  <c r="H39" i="3"/>
  <c r="B205" i="3"/>
  <c r="E298" i="3"/>
  <c r="E242" i="3"/>
  <c r="C336" i="3"/>
  <c r="M397" i="3"/>
  <c r="H376" i="3"/>
  <c r="C404" i="3"/>
  <c r="G307" i="3"/>
  <c r="E305" i="3"/>
  <c r="G378" i="3"/>
  <c r="D343" i="3"/>
  <c r="I307" i="3"/>
  <c r="L336" i="3"/>
  <c r="G29" i="3"/>
  <c r="M223" i="3"/>
  <c r="E176" i="3"/>
  <c r="G59" i="3"/>
  <c r="H334" i="3"/>
  <c r="J318" i="3"/>
  <c r="L202" i="3"/>
  <c r="F239" i="3"/>
  <c r="C212" i="3"/>
  <c r="A207" i="3"/>
  <c r="G183" i="3"/>
  <c r="K353" i="3"/>
  <c r="M191" i="3"/>
  <c r="J186" i="3"/>
  <c r="L295" i="3"/>
  <c r="I214" i="3"/>
  <c r="A307" i="3"/>
  <c r="D125" i="3"/>
  <c r="J215" i="3"/>
  <c r="B43" i="3"/>
  <c r="C312" i="3"/>
  <c r="M307" i="3"/>
  <c r="D318" i="3"/>
  <c r="E362" i="3"/>
  <c r="I343" i="3"/>
  <c r="M3" i="3"/>
  <c r="F26" i="3"/>
  <c r="J165" i="3"/>
  <c r="D402" i="3"/>
  <c r="A106" i="3"/>
  <c r="D173" i="3"/>
  <c r="J39" i="3"/>
  <c r="D139" i="3"/>
  <c r="F143" i="3"/>
  <c r="C108" i="3"/>
  <c r="H394" i="3"/>
  <c r="H55" i="3"/>
  <c r="G146" i="3"/>
  <c r="I117" i="3"/>
  <c r="C267" i="3"/>
  <c r="M261" i="3"/>
  <c r="C202" i="3"/>
  <c r="K170" i="3"/>
  <c r="A203" i="3"/>
  <c r="F50" i="3"/>
  <c r="I255" i="3"/>
  <c r="C407" i="3"/>
  <c r="G167" i="3"/>
  <c r="M145" i="3"/>
  <c r="B203" i="3"/>
  <c r="J96" i="3"/>
  <c r="E231" i="3"/>
  <c r="L222" i="3"/>
  <c r="G97" i="3"/>
  <c r="E98" i="3"/>
  <c r="L206" i="3"/>
  <c r="M127" i="3"/>
  <c r="H126" i="3"/>
  <c r="G85" i="3"/>
  <c r="D349" i="3"/>
  <c r="J248" i="3"/>
  <c r="C314" i="3"/>
  <c r="H249" i="3"/>
  <c r="E281" i="3"/>
  <c r="E196" i="3"/>
  <c r="C191" i="3"/>
  <c r="E330" i="3"/>
  <c r="D267" i="3"/>
  <c r="F279" i="3"/>
  <c r="D253" i="3"/>
  <c r="H175" i="3"/>
  <c r="F170" i="3"/>
  <c r="F377" i="3"/>
  <c r="E179" i="3"/>
  <c r="E194" i="3"/>
  <c r="J187" i="3"/>
  <c r="B250" i="3"/>
  <c r="F236" i="3"/>
  <c r="A79" i="3"/>
  <c r="H81" i="3"/>
  <c r="A256" i="3"/>
  <c r="M143" i="3"/>
  <c r="B243" i="3"/>
  <c r="B158" i="3"/>
  <c r="J156" i="3"/>
  <c r="B126" i="3"/>
  <c r="J138" i="3"/>
  <c r="M152" i="3"/>
  <c r="I120" i="3"/>
  <c r="F115" i="3"/>
  <c r="H75" i="3"/>
  <c r="M329" i="3"/>
  <c r="J299" i="3"/>
  <c r="I204" i="3"/>
  <c r="E258" i="3"/>
  <c r="B213" i="3"/>
  <c r="M207" i="3"/>
  <c r="F184" i="3"/>
  <c r="M236" i="3"/>
  <c r="G248" i="3"/>
  <c r="E376" i="3"/>
  <c r="F342" i="3"/>
  <c r="I295" i="3"/>
  <c r="A309" i="3"/>
  <c r="L44" i="3"/>
  <c r="M200" i="3"/>
  <c r="J322" i="3"/>
  <c r="I222" i="3"/>
  <c r="J251" i="3"/>
  <c r="I279" i="3"/>
  <c r="B117" i="3"/>
  <c r="A157" i="3"/>
  <c r="L151" i="3"/>
  <c r="H29" i="3"/>
  <c r="E31" i="3"/>
  <c r="M259" i="3"/>
  <c r="J126" i="3"/>
  <c r="F125" i="3"/>
  <c r="J94" i="3"/>
  <c r="A315" i="3"/>
  <c r="B232" i="3"/>
  <c r="I327" i="3"/>
  <c r="B298" i="3"/>
  <c r="J314" i="3"/>
  <c r="I125" i="3"/>
  <c r="G120" i="3"/>
  <c r="G329" i="3"/>
  <c r="M300" i="3"/>
  <c r="B175" i="3"/>
  <c r="H168" i="3"/>
  <c r="A22" i="3"/>
  <c r="K20" i="3"/>
  <c r="M252" i="3"/>
  <c r="B115" i="3"/>
  <c r="H194" i="3"/>
  <c r="M187" i="3"/>
  <c r="E292" i="3"/>
  <c r="F102" i="3"/>
  <c r="G262" i="3"/>
  <c r="L236" i="3"/>
  <c r="I151" i="3"/>
  <c r="F56" i="3"/>
  <c r="E29" i="3"/>
  <c r="L94" i="3"/>
  <c r="M90" i="3"/>
  <c r="B157" i="3"/>
  <c r="E141" i="3"/>
  <c r="A181" i="3"/>
  <c r="I157" i="3"/>
  <c r="G152" i="3"/>
  <c r="C30" i="3"/>
  <c r="K392" i="3"/>
  <c r="D229" i="3"/>
  <c r="B224" i="3"/>
  <c r="L290" i="3"/>
  <c r="H407" i="3"/>
  <c r="D284" i="3"/>
  <c r="E372" i="3"/>
  <c r="D176" i="3"/>
  <c r="C252" i="3"/>
  <c r="A166" i="3"/>
  <c r="H40" i="3"/>
  <c r="F324" i="3"/>
  <c r="G386" i="3"/>
  <c r="F24" i="3"/>
  <c r="J284" i="3"/>
  <c r="E200" i="3"/>
  <c r="G9" i="3"/>
  <c r="C14" i="3"/>
  <c r="B39" i="3"/>
  <c r="L285" i="3"/>
  <c r="D178" i="3"/>
  <c r="C368" i="3"/>
  <c r="C217" i="3"/>
  <c r="D150" i="3"/>
  <c r="M148" i="3"/>
  <c r="L282" i="3"/>
  <c r="B222" i="3"/>
  <c r="H353" i="3"/>
  <c r="I304" i="3"/>
  <c r="F200" i="3"/>
  <c r="G179" i="3"/>
  <c r="J376" i="3"/>
  <c r="M217" i="3"/>
  <c r="G171" i="3"/>
  <c r="M164" i="3"/>
  <c r="B170" i="3"/>
  <c r="L167" i="3"/>
  <c r="C163" i="3"/>
  <c r="E223" i="3"/>
  <c r="D216" i="3"/>
  <c r="G282" i="3"/>
  <c r="C160" i="3"/>
  <c r="C8" i="3"/>
  <c r="L6" i="3"/>
  <c r="B155" i="3"/>
  <c r="M154" i="3"/>
  <c r="B172" i="3"/>
  <c r="D115" i="3"/>
  <c r="A110" i="3"/>
  <c r="K11" i="3"/>
  <c r="A344" i="3"/>
  <c r="F129" i="3"/>
  <c r="H266" i="3"/>
  <c r="I301" i="3"/>
  <c r="H167" i="3"/>
  <c r="F218" i="3"/>
  <c r="A9" i="3"/>
  <c r="C32" i="3"/>
  <c r="H134" i="3"/>
  <c r="A59" i="3"/>
  <c r="J57" i="3"/>
  <c r="G27" i="3"/>
  <c r="G113" i="3"/>
  <c r="A28" i="3"/>
  <c r="C139" i="3"/>
  <c r="A34" i="3"/>
  <c r="L35" i="3"/>
  <c r="J3" i="3"/>
  <c r="D269" i="3"/>
  <c r="C329" i="3"/>
  <c r="H264" i="3"/>
  <c r="I192" i="3"/>
  <c r="B210" i="3"/>
  <c r="L95" i="3"/>
  <c r="G127" i="3"/>
  <c r="L346" i="3"/>
  <c r="E89" i="3"/>
  <c r="G312" i="3"/>
  <c r="G317" i="3"/>
  <c r="L298" i="3"/>
  <c r="B198" i="3"/>
  <c r="B279" i="3"/>
  <c r="C366" i="3"/>
  <c r="M249" i="3"/>
  <c r="M263" i="3"/>
  <c r="D278" i="3"/>
  <c r="G200" i="3"/>
  <c r="B180" i="3"/>
  <c r="M123" i="3"/>
  <c r="A316" i="3"/>
  <c r="D94" i="3"/>
  <c r="B110" i="3"/>
  <c r="B154" i="3"/>
  <c r="F371" i="3"/>
  <c r="D352" i="3"/>
  <c r="M212" i="3"/>
  <c r="E19" i="3"/>
  <c r="F63" i="3"/>
  <c r="L43" i="3"/>
  <c r="F233" i="3"/>
  <c r="D86" i="3"/>
  <c r="J246" i="3"/>
  <c r="G115" i="3"/>
  <c r="H164" i="3"/>
  <c r="C58" i="3"/>
  <c r="A130" i="3"/>
  <c r="A214" i="3"/>
  <c r="C198" i="3"/>
  <c r="M177" i="3"/>
  <c r="L272" i="3"/>
  <c r="J174" i="3"/>
  <c r="C150" i="3"/>
  <c r="A141" i="3"/>
  <c r="F123" i="3"/>
  <c r="H325" i="3"/>
  <c r="C268" i="3"/>
  <c r="F106" i="3"/>
  <c r="M174" i="3"/>
  <c r="M95" i="3"/>
  <c r="C142" i="3"/>
  <c r="E127" i="3"/>
  <c r="J21" i="3"/>
  <c r="F231" i="3"/>
  <c r="B131" i="3"/>
  <c r="G145" i="3"/>
  <c r="I270" i="3"/>
  <c r="I85" i="3"/>
  <c r="J69" i="3"/>
  <c r="I236" i="3"/>
  <c r="H99" i="3"/>
  <c r="E163" i="3"/>
  <c r="H156" i="3"/>
  <c r="M139" i="3"/>
  <c r="L37" i="3"/>
  <c r="B339" i="3"/>
  <c r="F168" i="3"/>
  <c r="A58" i="3"/>
  <c r="D25" i="3"/>
  <c r="F124" i="3"/>
  <c r="H195" i="3"/>
  <c r="C126" i="3"/>
  <c r="L342" i="3"/>
  <c r="G21" i="3"/>
  <c r="M258" i="3"/>
  <c r="D320" i="3"/>
  <c r="K226" i="3"/>
  <c r="F137" i="3"/>
  <c r="D160" i="3"/>
  <c r="B384" i="3"/>
  <c r="B230" i="3"/>
  <c r="K282" i="3"/>
  <c r="J217" i="3"/>
  <c r="J66" i="3"/>
  <c r="F65" i="3"/>
  <c r="J270" i="3"/>
  <c r="E190" i="3"/>
  <c r="G271" i="3"/>
  <c r="E245" i="3"/>
  <c r="A84" i="3"/>
  <c r="K82" i="3"/>
  <c r="G310" i="3"/>
  <c r="J73" i="3"/>
  <c r="A173" i="3"/>
  <c r="G166" i="3"/>
  <c r="B168" i="3"/>
  <c r="C166" i="3"/>
  <c r="H160" i="3"/>
  <c r="C158" i="3"/>
  <c r="D214" i="3"/>
  <c r="E261" i="3"/>
  <c r="A31" i="3"/>
  <c r="F2" i="3"/>
  <c r="C1" i="3"/>
  <c r="H182" i="3"/>
  <c r="C209" i="3"/>
  <c r="M76" i="3"/>
  <c r="A98" i="3"/>
  <c r="I92" i="3"/>
  <c r="G7" i="3"/>
  <c r="F234" i="3"/>
  <c r="A156" i="3"/>
  <c r="F207" i="3"/>
  <c r="D250" i="3"/>
  <c r="B187" i="3"/>
  <c r="F208" i="3"/>
  <c r="A32" i="3"/>
  <c r="H114" i="3"/>
  <c r="M53" i="3"/>
  <c r="H17" i="3"/>
  <c r="D16" i="3"/>
  <c r="M10" i="3"/>
  <c r="G110" i="3"/>
  <c r="J15" i="3"/>
  <c r="J55" i="3"/>
  <c r="F40" i="3"/>
  <c r="J208" i="3"/>
  <c r="A356" i="3"/>
  <c r="J212" i="3"/>
  <c r="A242" i="3"/>
  <c r="H318" i="3"/>
  <c r="J220" i="3"/>
  <c r="J139" i="3"/>
  <c r="I146" i="3"/>
  <c r="E313" i="3"/>
  <c r="L205" i="3"/>
  <c r="I247" i="3"/>
  <c r="M101" i="3"/>
  <c r="F358" i="3"/>
  <c r="J34" i="3"/>
  <c r="D156" i="3"/>
  <c r="F112" i="3"/>
  <c r="B63" i="3"/>
  <c r="G306" i="3"/>
  <c r="G350" i="3"/>
  <c r="M224" i="3"/>
  <c r="F190" i="3"/>
  <c r="M124" i="3"/>
  <c r="J119" i="3"/>
  <c r="M231" i="3"/>
  <c r="E172" i="3"/>
  <c r="M91" i="3"/>
  <c r="F85" i="3"/>
  <c r="I63" i="3"/>
  <c r="I58" i="3"/>
  <c r="D313" i="3"/>
  <c r="L250" i="3"/>
  <c r="M171" i="3"/>
  <c r="M354" i="3"/>
  <c r="M180" i="3"/>
  <c r="E226" i="3"/>
  <c r="I175" i="3"/>
  <c r="I73" i="3"/>
  <c r="J224" i="3"/>
  <c r="F303" i="3"/>
  <c r="L140" i="3"/>
  <c r="H139" i="3"/>
  <c r="L50" i="3"/>
  <c r="C21" i="3"/>
  <c r="I135" i="3"/>
  <c r="B89" i="3"/>
  <c r="J87" i="3"/>
  <c r="D171" i="3"/>
  <c r="D72" i="3"/>
  <c r="C356" i="3"/>
  <c r="A353" i="3"/>
  <c r="H169" i="3"/>
  <c r="M193" i="3"/>
  <c r="I122" i="3"/>
  <c r="F84" i="3"/>
  <c r="H101" i="3"/>
  <c r="I20" i="3"/>
  <c r="C220" i="3"/>
  <c r="D145" i="3"/>
  <c r="L57" i="3"/>
  <c r="E110" i="3"/>
  <c r="J91" i="3"/>
  <c r="E157" i="3"/>
  <c r="K18" i="3"/>
  <c r="I124" i="3"/>
  <c r="H152" i="3"/>
  <c r="J221" i="3"/>
  <c r="D215" i="3"/>
  <c r="L209" i="3"/>
  <c r="J113" i="3"/>
  <c r="B295" i="3"/>
  <c r="B153" i="3"/>
  <c r="G209" i="3"/>
  <c r="D301" i="3"/>
  <c r="E320" i="3"/>
  <c r="H165" i="3"/>
  <c r="H9" i="3"/>
  <c r="G192" i="3"/>
  <c r="M336" i="3"/>
  <c r="G180" i="3"/>
  <c r="I61" i="3"/>
  <c r="E86" i="3"/>
  <c r="L118" i="3"/>
  <c r="I98" i="3"/>
  <c r="B113" i="3"/>
  <c r="J108" i="3"/>
  <c r="G53" i="3"/>
  <c r="I52" i="3"/>
  <c r="B57" i="3"/>
  <c r="G45" i="3"/>
  <c r="L16" i="3"/>
  <c r="J46" i="3"/>
  <c r="D49" i="3"/>
  <c r="H86" i="3"/>
  <c r="A199" i="3"/>
  <c r="H315" i="3"/>
  <c r="A150" i="3"/>
  <c r="K99" i="3"/>
  <c r="M387" i="3"/>
  <c r="B149" i="3"/>
  <c r="B26" i="3"/>
  <c r="B120" i="3"/>
  <c r="H138" i="3"/>
  <c r="E265" i="3"/>
  <c r="G15" i="3"/>
  <c r="B136" i="3"/>
  <c r="D124" i="3"/>
  <c r="B37" i="3"/>
  <c r="A126" i="3"/>
  <c r="G74" i="3"/>
  <c r="L100" i="3"/>
  <c r="L12" i="3"/>
  <c r="E160" i="3"/>
  <c r="J110" i="3"/>
  <c r="I198" i="3"/>
  <c r="A351" i="3"/>
  <c r="A144" i="3"/>
  <c r="C82" i="3"/>
  <c r="C6" i="3"/>
  <c r="I155" i="3"/>
  <c r="C84" i="3"/>
  <c r="I26" i="3"/>
  <c r="I28" i="3"/>
  <c r="B11" i="3"/>
  <c r="J59" i="3"/>
  <c r="E155" i="3"/>
  <c r="L365" i="3"/>
  <c r="G3" i="3"/>
  <c r="L211" i="3"/>
  <c r="B265" i="3"/>
  <c r="I348" i="3"/>
  <c r="M14" i="3"/>
  <c r="E158" i="3"/>
  <c r="E11" i="3"/>
  <c r="E17" i="3"/>
  <c r="J254" i="3"/>
  <c r="G261" i="3"/>
  <c r="A53" i="3"/>
  <c r="C176" i="3"/>
  <c r="L47" i="3"/>
  <c r="B165" i="3"/>
  <c r="L117" i="3"/>
  <c r="G136" i="3"/>
  <c r="E213" i="3"/>
  <c r="C90" i="3"/>
  <c r="L154" i="3"/>
  <c r="E84" i="3"/>
  <c r="G58" i="3"/>
  <c r="H24" i="3"/>
  <c r="J98" i="3"/>
  <c r="E189" i="3"/>
  <c r="L208" i="3"/>
  <c r="J130" i="3"/>
  <c r="G206" i="3"/>
  <c r="G61" i="3"/>
  <c r="D56" i="3"/>
  <c r="D57" i="3"/>
  <c r="B79" i="3"/>
  <c r="A50" i="3"/>
  <c r="M19" i="3"/>
  <c r="J67" i="3"/>
  <c r="M27" i="3"/>
  <c r="A281" i="3"/>
  <c r="E131" i="3"/>
  <c r="E109" i="3"/>
  <c r="A93" i="3"/>
  <c r="L9" i="3"/>
  <c r="C102" i="3"/>
  <c r="B163" i="3"/>
  <c r="A165" i="3"/>
  <c r="A90" i="3"/>
  <c r="E125" i="3"/>
  <c r="I77" i="3"/>
  <c r="C62" i="3"/>
  <c r="I196" i="3"/>
  <c r="H144" i="3"/>
  <c r="H161" i="3"/>
  <c r="F253" i="3"/>
  <c r="B81" i="3"/>
  <c r="A100" i="3"/>
  <c r="K115" i="3"/>
  <c r="C10" i="3"/>
  <c r="E60" i="3"/>
  <c r="J19" i="3"/>
  <c r="A57" i="3"/>
  <c r="F212" i="3"/>
  <c r="A132" i="3"/>
  <c r="B259" i="3"/>
  <c r="L284" i="3"/>
  <c r="B171" i="3"/>
  <c r="I161" i="3"/>
  <c r="D46" i="3"/>
  <c r="M39" i="3"/>
  <c r="L132" i="3"/>
  <c r="B201" i="3"/>
  <c r="C94" i="3"/>
  <c r="K29" i="3"/>
  <c r="J61" i="3"/>
  <c r="B375" i="3"/>
  <c r="I291" i="3"/>
  <c r="D187" i="3"/>
  <c r="K259" i="3"/>
  <c r="L78" i="3"/>
  <c r="C121" i="3"/>
  <c r="L69" i="3"/>
  <c r="M60" i="3"/>
  <c r="D168" i="3"/>
  <c r="J29" i="3"/>
  <c r="H4" i="3"/>
  <c r="F156" i="3"/>
  <c r="A60" i="3"/>
  <c r="M25" i="3"/>
  <c r="D119" i="3"/>
  <c r="F163" i="3"/>
  <c r="K2" i="3"/>
  <c r="D130" i="3"/>
  <c r="M36" i="3"/>
  <c r="E140" i="3"/>
  <c r="M116" i="3"/>
  <c r="M48" i="3"/>
  <c r="E59" i="3"/>
  <c r="K283" i="3"/>
  <c r="F147" i="3"/>
  <c r="J137" i="3"/>
  <c r="L359" i="3"/>
  <c r="F198" i="3"/>
  <c r="G269" i="3"/>
  <c r="M144" i="3"/>
  <c r="L240" i="3"/>
  <c r="C270" i="3"/>
  <c r="D116" i="3"/>
  <c r="E303" i="3"/>
  <c r="A29" i="3"/>
  <c r="F39" i="3"/>
  <c r="B38" i="3"/>
  <c r="J184" i="3"/>
  <c r="M23" i="3"/>
  <c r="J50" i="3"/>
  <c r="C18" i="3"/>
  <c r="H135" i="3"/>
  <c r="I81" i="3"/>
  <c r="H103" i="3"/>
  <c r="J6" i="3"/>
  <c r="L267" i="3"/>
  <c r="J1" i="3"/>
  <c r="A56" i="3"/>
  <c r="A42" i="3"/>
  <c r="C24" i="3"/>
  <c r="C73" i="3"/>
  <c r="E225" i="3"/>
  <c r="E142" i="3"/>
  <c r="J335" i="3"/>
  <c r="E232" i="3"/>
  <c r="C39" i="3"/>
  <c r="M226" i="3"/>
  <c r="I238" i="3"/>
  <c r="B10" i="3"/>
  <c r="F235" i="3"/>
  <c r="F262" i="3"/>
  <c r="A120" i="3"/>
  <c r="K114" i="3"/>
  <c r="E64" i="3"/>
  <c r="F165" i="3"/>
  <c r="M323" i="3"/>
  <c r="L148" i="3"/>
  <c r="M186" i="3"/>
  <c r="E3" i="3"/>
  <c r="C43" i="3"/>
  <c r="L155" i="3"/>
  <c r="L3" i="3"/>
  <c r="G132" i="3"/>
  <c r="G80" i="3"/>
  <c r="I29" i="3"/>
  <c r="L77" i="3"/>
  <c r="D18" i="3"/>
  <c r="F51" i="3"/>
  <c r="F16" i="3"/>
  <c r="H69" i="3"/>
  <c r="L105" i="3"/>
  <c r="J158" i="3"/>
  <c r="A229" i="3"/>
  <c r="I163" i="3"/>
  <c r="I250" i="3"/>
  <c r="M104" i="3"/>
  <c r="D163" i="3"/>
  <c r="H22" i="3"/>
  <c r="H97" i="3"/>
  <c r="L11" i="3"/>
  <c r="M137" i="3"/>
  <c r="E360" i="3"/>
  <c r="C93" i="3"/>
  <c r="M146" i="3"/>
  <c r="H10" i="3"/>
  <c r="D29" i="3"/>
  <c r="I114" i="3"/>
  <c r="M55" i="3"/>
  <c r="D69" i="3"/>
  <c r="F78" i="3"/>
  <c r="B160" i="3"/>
  <c r="D113" i="3"/>
  <c r="C154" i="3"/>
  <c r="H13" i="3"/>
  <c r="M64" i="3"/>
  <c r="I267" i="3"/>
  <c r="B227" i="3"/>
  <c r="F82" i="3"/>
  <c r="E126" i="3"/>
  <c r="K45" i="3"/>
  <c r="F127" i="3"/>
  <c r="C7" i="3"/>
  <c r="J136" i="3"/>
  <c r="A169" i="3"/>
  <c r="A108" i="3"/>
  <c r="A86" i="3"/>
  <c r="F243" i="3"/>
  <c r="A292" i="3"/>
  <c r="B32" i="3"/>
  <c r="H300" i="3"/>
  <c r="B179" i="3"/>
  <c r="D83" i="3"/>
  <c r="G404" i="3"/>
  <c r="I232" i="3"/>
  <c r="E199" i="3"/>
  <c r="I139" i="3"/>
  <c r="H241" i="3"/>
  <c r="B67" i="3"/>
  <c r="E260" i="3"/>
  <c r="A221" i="3"/>
  <c r="C168" i="3"/>
  <c r="C99" i="3"/>
  <c r="G225" i="3"/>
  <c r="I83" i="3"/>
  <c r="B273" i="3"/>
  <c r="I33" i="3"/>
  <c r="B141" i="3"/>
  <c r="G57" i="3"/>
  <c r="I90" i="3"/>
  <c r="H154" i="3"/>
  <c r="M18" i="3"/>
  <c r="C20" i="3"/>
  <c r="H7" i="3"/>
  <c r="H199" i="3"/>
  <c r="F11" i="3"/>
  <c r="J128" i="3"/>
  <c r="J159" i="3"/>
  <c r="J5" i="3"/>
  <c r="E76" i="3"/>
  <c r="I71" i="3"/>
  <c r="A219" i="3"/>
  <c r="D298" i="3"/>
  <c r="J389" i="3"/>
  <c r="B237" i="3"/>
  <c r="A241" i="3"/>
  <c r="H200" i="3"/>
  <c r="B344" i="3"/>
  <c r="L201" i="3"/>
  <c r="D285" i="3"/>
  <c r="D8" i="9"/>
  <c r="E409" i="3"/>
  <c r="H319" i="3"/>
  <c r="D209" i="3"/>
  <c r="D204" i="3"/>
  <c r="L14" i="3"/>
  <c r="H128" i="3"/>
  <c r="I21" i="3"/>
  <c r="G396" i="3"/>
  <c r="G165" i="3"/>
  <c r="J233" i="3"/>
  <c r="E217" i="3"/>
  <c r="E135" i="3"/>
  <c r="E222" i="3"/>
  <c r="D312" i="3"/>
  <c r="B296" i="3"/>
  <c r="C110" i="3"/>
  <c r="A194" i="3"/>
  <c r="G252" i="3"/>
  <c r="G77" i="3"/>
  <c r="E72" i="3"/>
  <c r="I53" i="3"/>
  <c r="L260" i="3"/>
  <c r="H239" i="3"/>
  <c r="I219" i="3"/>
  <c r="A202" i="3"/>
  <c r="C309" i="3"/>
  <c r="C100" i="3"/>
  <c r="J153" i="3"/>
  <c r="A303" i="3"/>
  <c r="I296" i="3"/>
  <c r="D147" i="3"/>
  <c r="M192" i="3"/>
  <c r="M268" i="3"/>
  <c r="L161" i="3"/>
  <c r="G156" i="3"/>
  <c r="H83" i="3"/>
  <c r="I363" i="3"/>
  <c r="H231" i="3"/>
  <c r="K267" i="3"/>
  <c r="G242" i="3"/>
  <c r="D350" i="3"/>
  <c r="B15" i="3"/>
  <c r="H228" i="3"/>
  <c r="K314" i="3"/>
  <c r="H185" i="3"/>
  <c r="M179" i="3"/>
  <c r="G52" i="3"/>
  <c r="B216" i="3"/>
  <c r="B128" i="3"/>
  <c r="J89" i="3"/>
  <c r="L51" i="3"/>
  <c r="E37" i="3"/>
  <c r="A215" i="3"/>
  <c r="G219" i="3"/>
  <c r="B332" i="3"/>
  <c r="F89" i="3"/>
  <c r="D20" i="3"/>
  <c r="L232" i="3"/>
  <c r="L224" i="3"/>
  <c r="G73" i="3"/>
  <c r="M93" i="3"/>
  <c r="J12" i="3"/>
  <c r="B269" i="3"/>
  <c r="C357" i="3"/>
  <c r="E264" i="3"/>
  <c r="A153" i="3"/>
  <c r="I72" i="3"/>
  <c r="I68" i="3"/>
  <c r="F273" i="3"/>
  <c r="E188" i="3"/>
  <c r="B211" i="3"/>
  <c r="A185" i="3"/>
  <c r="G87" i="3"/>
  <c r="E82" i="3"/>
  <c r="G302" i="3"/>
  <c r="C216" i="3"/>
  <c r="F171" i="3"/>
  <c r="L164" i="3"/>
  <c r="E123" i="3"/>
  <c r="G305" i="3"/>
  <c r="E268" i="3"/>
  <c r="C156" i="3"/>
  <c r="D231" i="3"/>
  <c r="J100" i="3"/>
  <c r="M57" i="3"/>
  <c r="H56" i="3"/>
  <c r="D134" i="3"/>
  <c r="F27" i="3"/>
  <c r="H52" i="3"/>
  <c r="M77" i="3"/>
  <c r="C194" i="3"/>
  <c r="J83" i="3"/>
  <c r="E28" i="3"/>
  <c r="G372" i="3"/>
  <c r="C148" i="3"/>
  <c r="D181" i="3"/>
  <c r="J263" i="3"/>
  <c r="C339" i="3"/>
  <c r="C83" i="3"/>
  <c r="D50" i="3"/>
  <c r="D109" i="3"/>
  <c r="F101" i="3"/>
  <c r="H93" i="3"/>
  <c r="F88" i="3"/>
  <c r="A16" i="3"/>
  <c r="G253" i="3"/>
  <c r="G101" i="3"/>
  <c r="K28" i="3"/>
  <c r="L2" i="3"/>
  <c r="A67" i="3"/>
  <c r="B294" i="3"/>
  <c r="H207" i="3"/>
  <c r="K337" i="3"/>
  <c r="B42" i="3"/>
  <c r="B280" i="3"/>
  <c r="G134" i="3"/>
  <c r="G43" i="3"/>
  <c r="D297" i="3"/>
  <c r="E108" i="3"/>
  <c r="I176" i="3"/>
  <c r="H252" i="3"/>
  <c r="A238" i="3"/>
  <c r="G211" i="3"/>
  <c r="B151" i="3"/>
  <c r="G46" i="3"/>
  <c r="H382" i="3"/>
  <c r="G355" i="3"/>
  <c r="F232" i="3"/>
  <c r="H217" i="3"/>
  <c r="F194" i="3"/>
  <c r="B189" i="3"/>
  <c r="J255" i="3"/>
  <c r="E269" i="3"/>
  <c r="G285" i="3"/>
  <c r="F259" i="3"/>
  <c r="F86" i="3"/>
  <c r="B85" i="3"/>
  <c r="C303" i="3"/>
  <c r="J237" i="3"/>
  <c r="L113" i="3"/>
  <c r="D107" i="3"/>
  <c r="E346" i="3"/>
  <c r="H261" i="3"/>
  <c r="G161" i="3"/>
  <c r="A246" i="3"/>
  <c r="D158" i="3"/>
  <c r="A289" i="3"/>
  <c r="E162" i="3"/>
  <c r="A138" i="3"/>
  <c r="I136" i="3"/>
  <c r="H120" i="3"/>
  <c r="G119" i="3"/>
  <c r="I132" i="3"/>
  <c r="B86" i="3"/>
  <c r="J84" i="3"/>
  <c r="E62" i="3"/>
  <c r="D70" i="3"/>
  <c r="E224" i="3"/>
  <c r="L268" i="3"/>
  <c r="B104" i="3"/>
  <c r="J86" i="3"/>
  <c r="D236" i="3"/>
  <c r="F117" i="3"/>
  <c r="D112" i="3"/>
  <c r="D51" i="3"/>
  <c r="H143" i="3"/>
  <c r="D142" i="3"/>
  <c r="G10" i="3"/>
  <c r="J127" i="3"/>
  <c r="C127" i="3"/>
  <c r="A114" i="3"/>
  <c r="I74" i="3"/>
  <c r="A10" i="3"/>
  <c r="B61" i="3"/>
  <c r="D206" i="3"/>
  <c r="A264" i="3"/>
  <c r="L82" i="3"/>
  <c r="F220" i="3"/>
  <c r="I372" i="3"/>
  <c r="J151" i="3"/>
  <c r="E183" i="3"/>
  <c r="G214" i="3"/>
  <c r="A168" i="3"/>
  <c r="M97" i="3"/>
  <c r="A41" i="3"/>
  <c r="B82" i="3"/>
  <c r="F173" i="3"/>
  <c r="B181" i="3"/>
  <c r="G139" i="3"/>
  <c r="G69" i="3"/>
  <c r="B107" i="3"/>
  <c r="I156" i="3"/>
  <c r="K4" i="3"/>
  <c r="E244" i="3"/>
  <c r="M89" i="3"/>
  <c r="G47" i="3"/>
  <c r="I32" i="3"/>
  <c r="B4" i="3"/>
  <c r="H35" i="3"/>
  <c r="L131" i="3"/>
  <c r="G118" i="3"/>
  <c r="B328" i="3"/>
  <c r="L145" i="3"/>
  <c r="E238" i="3"/>
  <c r="I56" i="3"/>
  <c r="D76" i="3"/>
  <c r="E277" i="3"/>
  <c r="K147" i="3"/>
  <c r="G188" i="3"/>
  <c r="G293" i="3"/>
  <c r="F34" i="3"/>
  <c r="C29" i="3"/>
  <c r="I30" i="3"/>
  <c r="J122" i="3"/>
  <c r="F121" i="3"/>
  <c r="C22" i="3"/>
  <c r="L106" i="3"/>
  <c r="I41" i="3"/>
  <c r="L30" i="3"/>
  <c r="L53" i="3"/>
  <c r="G207" i="3"/>
  <c r="I116" i="3"/>
  <c r="J141" i="3"/>
  <c r="E7" i="3"/>
  <c r="K43" i="3"/>
  <c r="I79" i="3"/>
  <c r="A160" i="3"/>
  <c r="A68" i="3"/>
  <c r="B18" i="3"/>
  <c r="M170" i="3"/>
  <c r="I159" i="3"/>
  <c r="C406" i="3"/>
  <c r="G258" i="3"/>
  <c r="K155" i="3"/>
  <c r="E293" i="3"/>
  <c r="G297" i="3"/>
  <c r="B145" i="3"/>
  <c r="H309" i="3"/>
  <c r="L302" i="3"/>
  <c r="F61" i="3"/>
  <c r="L40" i="3"/>
  <c r="B13" i="3"/>
  <c r="E104" i="3"/>
  <c r="D334" i="3"/>
  <c r="G173" i="3"/>
  <c r="I87" i="3"/>
  <c r="F96" i="3"/>
  <c r="F126" i="3"/>
  <c r="L88" i="3"/>
  <c r="C227" i="3"/>
  <c r="F21" i="3"/>
  <c r="D87" i="3"/>
  <c r="I99" i="3"/>
  <c r="A20" i="3"/>
  <c r="I59" i="3"/>
  <c r="F29" i="3"/>
  <c r="H151" i="3"/>
  <c r="H205" i="3"/>
  <c r="B123" i="3"/>
  <c r="L76" i="3"/>
  <c r="F93" i="3"/>
  <c r="C370" i="3"/>
  <c r="I172" i="3"/>
  <c r="L19" i="3"/>
  <c r="C173" i="3"/>
  <c r="B292" i="3"/>
  <c r="I220" i="3"/>
  <c r="C149" i="3"/>
  <c r="H67" i="3"/>
  <c r="K34" i="3"/>
  <c r="L212" i="3"/>
  <c r="F211" i="3"/>
  <c r="L133" i="3"/>
  <c r="E69" i="3"/>
  <c r="C224" i="3"/>
  <c r="C89" i="3"/>
  <c r="I131" i="3"/>
  <c r="K162" i="3"/>
  <c r="E156" i="3"/>
  <c r="I57" i="3"/>
  <c r="D40" i="3"/>
  <c r="A13" i="3"/>
  <c r="C87" i="3"/>
  <c r="A85" i="3"/>
  <c r="A299" i="3"/>
  <c r="F153" i="3"/>
  <c r="G216" i="3"/>
  <c r="B83" i="3"/>
  <c r="B6" i="3"/>
  <c r="E115" i="3"/>
  <c r="M2" i="3"/>
  <c r="C9" i="3"/>
  <c r="A33" i="3"/>
  <c r="E117" i="3"/>
  <c r="L220" i="3"/>
  <c r="D270" i="3"/>
  <c r="G17" i="3"/>
  <c r="A92" i="3"/>
  <c r="E136" i="3"/>
  <c r="C35" i="3"/>
  <c r="A45" i="3"/>
  <c r="L332" i="3"/>
  <c r="B278" i="3"/>
  <c r="C205" i="3"/>
  <c r="D255" i="3"/>
  <c r="J25" i="3"/>
  <c r="D217" i="3"/>
  <c r="G196" i="3"/>
  <c r="A182" i="3"/>
  <c r="A235" i="3"/>
  <c r="I244" i="3"/>
  <c r="D79" i="3"/>
  <c r="H58" i="3"/>
  <c r="A374" i="3"/>
  <c r="G238" i="3"/>
  <c r="H49" i="3"/>
  <c r="F44" i="3"/>
  <c r="B36" i="3"/>
  <c r="I36" i="3"/>
  <c r="J58" i="3"/>
  <c r="G149" i="3"/>
  <c r="K3" i="3"/>
  <c r="H348" i="3"/>
  <c r="C34" i="3"/>
  <c r="L75" i="3"/>
  <c r="L38" i="3"/>
  <c r="A17" i="3"/>
  <c r="A170" i="3"/>
  <c r="A18" i="3"/>
  <c r="H226" i="3"/>
  <c r="I174" i="3"/>
  <c r="M222" i="3"/>
  <c r="D230" i="3"/>
  <c r="C130" i="3"/>
  <c r="H218" i="3"/>
  <c r="F254" i="3"/>
  <c r="B335" i="3"/>
  <c r="I254" i="3"/>
  <c r="A115" i="3"/>
  <c r="L65" i="3"/>
  <c r="L216" i="3"/>
  <c r="H121" i="3"/>
  <c r="D120" i="3"/>
  <c r="H89" i="3"/>
  <c r="F213" i="3"/>
  <c r="E5" i="3"/>
  <c r="K36" i="3"/>
  <c r="I249" i="3"/>
  <c r="C210" i="3"/>
  <c r="L90" i="3"/>
  <c r="H116" i="3"/>
  <c r="L103" i="3"/>
  <c r="C28" i="3"/>
  <c r="L121" i="3"/>
  <c r="F57" i="3"/>
  <c r="D138" i="3"/>
  <c r="M136" i="3"/>
  <c r="A143" i="3"/>
  <c r="B129" i="3"/>
  <c r="E46" i="3"/>
  <c r="A116" i="3"/>
  <c r="H296" i="3"/>
  <c r="I207" i="3"/>
  <c r="G174" i="3"/>
  <c r="J8" i="3"/>
  <c r="H332" i="3"/>
  <c r="E32" i="3"/>
  <c r="I118" i="3"/>
  <c r="B68" i="3"/>
  <c r="M98" i="3"/>
  <c r="E102" i="3"/>
  <c r="A101" i="3"/>
  <c r="E70" i="3"/>
  <c r="A78" i="3"/>
  <c r="B109" i="3"/>
  <c r="I240" i="3"/>
  <c r="L33" i="3"/>
  <c r="D53" i="3"/>
  <c r="J11" i="3"/>
  <c r="E77" i="3"/>
  <c r="D100" i="3"/>
  <c r="F10" i="3"/>
  <c r="E78" i="3"/>
  <c r="D19" i="3"/>
  <c r="E58" i="3"/>
  <c r="C161" i="3"/>
  <c r="K90" i="3"/>
  <c r="F35" i="3"/>
  <c r="M189" i="3"/>
  <c r="D129" i="3"/>
  <c r="B256" i="3"/>
  <c r="E151" i="3"/>
  <c r="E65" i="3"/>
  <c r="G95" i="3"/>
  <c r="M20" i="3"/>
  <c r="G76" i="3"/>
  <c r="B138" i="3"/>
  <c r="A52" i="3"/>
  <c r="E53" i="3"/>
  <c r="F28" i="3"/>
  <c r="C136" i="3"/>
  <c r="G298" i="3"/>
  <c r="E83" i="3"/>
  <c r="E54" i="3"/>
  <c r="L39" i="3"/>
  <c r="M47" i="3"/>
  <c r="E101" i="3"/>
  <c r="J75" i="3"/>
  <c r="E13" i="3"/>
  <c r="F45" i="3"/>
  <c r="E12" i="3"/>
  <c r="L83" i="3"/>
  <c r="C269" i="3"/>
  <c r="M251" i="3"/>
  <c r="G67" i="3"/>
  <c r="M246" i="3"/>
  <c r="I113" i="3"/>
  <c r="A205" i="3"/>
  <c r="F140" i="3"/>
  <c r="J7" i="3"/>
  <c r="L330" i="3"/>
  <c r="K297" i="3"/>
  <c r="L15" i="3"/>
  <c r="G114" i="3"/>
  <c r="L62" i="3"/>
  <c r="B195" i="3"/>
  <c r="L10" i="3"/>
  <c r="L149" i="3"/>
  <c r="F347" i="3"/>
  <c r="M21" i="3"/>
  <c r="F23" i="3"/>
  <c r="H61" i="3"/>
  <c r="E216" i="3"/>
  <c r="C283" i="3"/>
  <c r="G175" i="3"/>
  <c r="H258" i="3"/>
  <c r="J163" i="3"/>
  <c r="H224" i="3"/>
  <c r="A137" i="3"/>
  <c r="B53" i="3"/>
  <c r="C278" i="3"/>
  <c r="B121" i="3"/>
  <c r="F110" i="3"/>
  <c r="G26" i="3"/>
  <c r="I12" i="3"/>
  <c r="D3" i="3"/>
  <c r="I141" i="3"/>
  <c r="F139" i="3"/>
  <c r="H107" i="3"/>
  <c r="C41" i="3"/>
  <c r="G90" i="3"/>
  <c r="G153" i="3"/>
  <c r="M33" i="3"/>
  <c r="F15" i="3"/>
  <c r="J16" i="3"/>
  <c r="I235" i="3"/>
  <c r="L55" i="3"/>
  <c r="I3" i="3"/>
  <c r="C365" i="3"/>
  <c r="J196" i="3"/>
  <c r="D251" i="3"/>
  <c r="L61" i="3"/>
  <c r="G239" i="3"/>
  <c r="E116" i="3"/>
  <c r="A15" i="3"/>
  <c r="F30" i="3"/>
  <c r="E15" i="3"/>
  <c r="E122" i="3"/>
  <c r="A121" i="3"/>
  <c r="A245" i="3"/>
  <c r="B1" i="3"/>
  <c r="E48" i="3"/>
  <c r="D12" i="3"/>
  <c r="B52" i="3"/>
  <c r="B3" i="3"/>
  <c r="A277" i="3"/>
  <c r="B93" i="3"/>
  <c r="I39" i="3"/>
  <c r="G1" i="3"/>
  <c r="A103" i="3"/>
  <c r="L84" i="3"/>
  <c r="E39" i="3"/>
  <c r="A127" i="3"/>
  <c r="D106" i="3"/>
  <c r="E186" i="3"/>
  <c r="D196" i="3"/>
  <c r="E347" i="3"/>
  <c r="G394" i="3"/>
  <c r="F350" i="3"/>
  <c r="D189" i="3"/>
  <c r="K350" i="3"/>
  <c r="L387" i="3"/>
  <c r="L168" i="3"/>
  <c r="L293" i="3"/>
  <c r="B242" i="3"/>
  <c r="D381" i="3"/>
  <c r="H177" i="3"/>
  <c r="L400" i="3"/>
  <c r="L175" i="3"/>
  <c r="F287" i="3"/>
  <c r="L242" i="3"/>
  <c r="H285" i="3"/>
  <c r="A243" i="3"/>
  <c r="J197" i="3"/>
  <c r="C223" i="3"/>
  <c r="F95" i="3"/>
  <c r="H288" i="3"/>
  <c r="D385" i="3"/>
  <c r="K274" i="3"/>
  <c r="A249" i="3"/>
  <c r="A105" i="3"/>
  <c r="F187" i="3"/>
  <c r="A75" i="3"/>
  <c r="L32" i="3"/>
  <c r="F134" i="3"/>
  <c r="A322" i="3"/>
  <c r="H206" i="3"/>
  <c r="J342" i="3"/>
  <c r="A195" i="3"/>
  <c r="M75" i="3"/>
  <c r="M213" i="3"/>
  <c r="F159" i="3"/>
  <c r="K321" i="3"/>
  <c r="B251" i="3"/>
  <c r="M255" i="3"/>
  <c r="A142" i="3"/>
  <c r="F186" i="3"/>
  <c r="A152" i="3"/>
  <c r="G160" i="3"/>
  <c r="M109" i="3"/>
  <c r="G335" i="3"/>
  <c r="E240" i="3"/>
  <c r="L237" i="3"/>
  <c r="L273" i="3"/>
  <c r="L162" i="3"/>
  <c r="A354" i="3"/>
  <c r="K13" i="3"/>
  <c r="C313" i="3"/>
  <c r="F257" i="3"/>
  <c r="B330" i="3"/>
  <c r="B261" i="3"/>
  <c r="L153" i="3"/>
  <c r="C195" i="3"/>
  <c r="F240" i="3"/>
  <c r="G71" i="3"/>
  <c r="A48" i="3"/>
  <c r="D4" i="3"/>
  <c r="F136" i="3"/>
  <c r="D54" i="3"/>
  <c r="L341" i="3"/>
  <c r="E178" i="3"/>
  <c r="H381" i="3"/>
  <c r="F172" i="3"/>
  <c r="I239" i="3"/>
  <c r="C68" i="3"/>
  <c r="M105" i="3"/>
  <c r="L207" i="3"/>
  <c r="M372" i="3"/>
  <c r="H259" i="3"/>
  <c r="M159" i="3"/>
  <c r="A154" i="3"/>
  <c r="I152" i="3"/>
  <c r="L398" i="3"/>
  <c r="L196" i="3"/>
  <c r="E279" i="3"/>
  <c r="C253" i="3"/>
  <c r="L188" i="3"/>
  <c r="I183" i="3"/>
  <c r="G178" i="3"/>
  <c r="L266" i="3"/>
  <c r="C67" i="3"/>
  <c r="J24" i="3"/>
  <c r="J338" i="3"/>
  <c r="H297" i="3"/>
  <c r="M161" i="3"/>
  <c r="L20" i="3"/>
  <c r="A87" i="3"/>
  <c r="L304" i="3"/>
  <c r="G240" i="3"/>
  <c r="M54" i="3"/>
  <c r="H53" i="3"/>
  <c r="G190" i="3"/>
  <c r="D39" i="3"/>
  <c r="J49" i="3"/>
  <c r="H187" i="3"/>
  <c r="E182" i="3"/>
  <c r="C86" i="3"/>
  <c r="M153" i="3"/>
  <c r="E262" i="3"/>
  <c r="C293" i="3"/>
  <c r="L21" i="3"/>
  <c r="L256" i="3"/>
  <c r="I243" i="3"/>
  <c r="F120" i="3"/>
  <c r="C115" i="3"/>
  <c r="J2" i="3"/>
  <c r="A163" i="3"/>
  <c r="M292" i="3"/>
  <c r="H14" i="3"/>
  <c r="A46" i="3"/>
  <c r="I143" i="3"/>
  <c r="H84" i="3"/>
  <c r="J65" i="3"/>
  <c r="C138" i="3"/>
  <c r="J81" i="3"/>
  <c r="E204" i="3"/>
  <c r="B184" i="3"/>
  <c r="L312" i="3"/>
  <c r="B252" i="3"/>
  <c r="C273" i="3"/>
  <c r="L17" i="3"/>
  <c r="D42" i="3"/>
  <c r="M303" i="3"/>
  <c r="C103" i="3"/>
  <c r="C170" i="3"/>
  <c r="B173" i="3"/>
  <c r="F326" i="3"/>
  <c r="K10" i="3"/>
  <c r="C117" i="3"/>
  <c r="I17" i="3"/>
  <c r="K309" i="3"/>
  <c r="F249" i="3"/>
  <c r="I276" i="3"/>
  <c r="D261" i="3"/>
  <c r="G131" i="3"/>
  <c r="D126" i="3"/>
  <c r="B336" i="3"/>
  <c r="G198" i="3"/>
  <c r="C284" i="3"/>
  <c r="C258" i="3"/>
  <c r="G83" i="3"/>
  <c r="D82" i="3"/>
  <c r="C363" i="3"/>
  <c r="M276" i="3"/>
  <c r="M173" i="3"/>
  <c r="F167" i="3"/>
  <c r="H176" i="3"/>
  <c r="M61" i="3"/>
  <c r="E106" i="3"/>
  <c r="A226" i="3"/>
  <c r="L247" i="3"/>
  <c r="M328" i="3"/>
  <c r="J92" i="3"/>
  <c r="J53" i="3"/>
  <c r="F52" i="3"/>
  <c r="D22" i="3"/>
  <c r="C51" i="3"/>
  <c r="D244" i="3"/>
  <c r="A183" i="3"/>
  <c r="L177" i="3"/>
  <c r="H136" i="3"/>
  <c r="E311" i="3"/>
  <c r="B50" i="3"/>
  <c r="L221" i="3"/>
  <c r="L98" i="3"/>
  <c r="D80" i="3"/>
  <c r="B5" i="3"/>
  <c r="B116" i="3"/>
  <c r="M183" i="3"/>
  <c r="H180" i="3"/>
  <c r="I60" i="3"/>
  <c r="F59" i="3"/>
  <c r="B29" i="3"/>
  <c r="B28" i="3"/>
  <c r="E67" i="3"/>
  <c r="B87" i="3"/>
  <c r="L49" i="3"/>
  <c r="L1" i="3"/>
  <c r="A148" i="3"/>
  <c r="B318" i="3"/>
  <c r="I16" i="3"/>
  <c r="I2" i="3"/>
  <c r="A27" i="3"/>
  <c r="G224" i="3"/>
  <c r="G367" i="3"/>
  <c r="G205" i="3"/>
  <c r="H188" i="3"/>
  <c r="E27" i="3"/>
  <c r="E229" i="3"/>
  <c r="E206" i="3"/>
  <c r="F55" i="3"/>
  <c r="I264" i="3"/>
  <c r="L159" i="3"/>
  <c r="D10" i="3"/>
  <c r="E144" i="3"/>
  <c r="B159" i="3"/>
  <c r="B142" i="3"/>
  <c r="C23" i="3"/>
  <c r="B80" i="3"/>
  <c r="F227" i="3"/>
  <c r="L99" i="3"/>
  <c r="M70" i="3"/>
  <c r="A159" i="3"/>
  <c r="I15" i="3"/>
  <c r="F17" i="3"/>
  <c r="F48" i="3"/>
  <c r="H289" i="3"/>
  <c r="J236" i="3"/>
  <c r="C49" i="3"/>
  <c r="B285" i="3"/>
  <c r="A133" i="3"/>
  <c r="L218" i="3"/>
  <c r="H146" i="3"/>
  <c r="H163" i="3"/>
  <c r="H137" i="3"/>
  <c r="B33" i="3"/>
  <c r="J148" i="3"/>
  <c r="A179" i="3"/>
  <c r="A40" i="3"/>
  <c r="I38" i="3"/>
  <c r="E201" i="3"/>
  <c r="K12" i="3"/>
  <c r="H46" i="3"/>
  <c r="L189" i="3"/>
  <c r="G6" i="3"/>
  <c r="E47" i="3"/>
  <c r="M166" i="3"/>
  <c r="I169" i="3"/>
  <c r="M37" i="3"/>
  <c r="A135" i="3"/>
  <c r="D89" i="3"/>
  <c r="G148" i="3"/>
  <c r="A94" i="3"/>
  <c r="C55" i="3"/>
  <c r="I10" i="3"/>
  <c r="H48" i="3"/>
  <c r="L150" i="3"/>
  <c r="D282" i="3"/>
  <c r="I344" i="3"/>
  <c r="J203" i="3"/>
  <c r="G241" i="3"/>
  <c r="J143" i="3"/>
  <c r="G333" i="3"/>
  <c r="J117" i="3"/>
  <c r="F145" i="3"/>
  <c r="H51" i="3"/>
  <c r="K122" i="3"/>
  <c r="H314" i="3"/>
  <c r="I275" i="3"/>
  <c r="E139" i="3"/>
  <c r="L101" i="3"/>
  <c r="L27" i="3"/>
  <c r="E63" i="3"/>
  <c r="H31" i="3"/>
  <c r="L174" i="3"/>
  <c r="J140" i="3"/>
  <c r="B76" i="3"/>
  <c r="B314" i="3"/>
  <c r="I4" i="3"/>
  <c r="A39" i="3"/>
  <c r="E80" i="3"/>
  <c r="M120" i="3"/>
  <c r="I109" i="3"/>
  <c r="D23" i="3"/>
  <c r="M58" i="3"/>
  <c r="G34" i="3"/>
  <c r="I47" i="3"/>
  <c r="I188" i="3"/>
  <c r="E214" i="3"/>
  <c r="G78" i="3"/>
  <c r="G33" i="3"/>
  <c r="J10" i="3"/>
  <c r="C79" i="3"/>
  <c r="F294" i="3"/>
  <c r="L204" i="3"/>
  <c r="G163" i="3"/>
  <c r="E128" i="3"/>
  <c r="M50" i="3"/>
  <c r="M114" i="3"/>
  <c r="L59" i="3"/>
  <c r="A161" i="3"/>
  <c r="L85" i="3"/>
  <c r="C44" i="3"/>
  <c r="J93" i="3"/>
  <c r="C81" i="3"/>
  <c r="H227" i="3"/>
  <c r="I202" i="3"/>
  <c r="A162" i="3"/>
  <c r="I37" i="3"/>
  <c r="A188" i="3"/>
  <c r="E20" i="3"/>
  <c r="C187" i="3"/>
  <c r="B21" i="3"/>
  <c r="B127" i="3"/>
  <c r="E111" i="3"/>
  <c r="F130" i="3"/>
  <c r="M87" i="3"/>
  <c r="L67" i="3"/>
  <c r="E148" i="3"/>
  <c r="J154" i="3"/>
  <c r="C59" i="3"/>
  <c r="J275" i="3"/>
  <c r="D91" i="3"/>
  <c r="L80" i="3"/>
  <c r="E143" i="3"/>
  <c r="A62" i="3"/>
  <c r="D96" i="3"/>
  <c r="J40" i="3"/>
  <c r="E171" i="3"/>
  <c r="L321" i="3"/>
  <c r="A348" i="3"/>
  <c r="F151" i="3"/>
  <c r="L287" i="3"/>
  <c r="M324" i="3"/>
  <c r="D254" i="3"/>
  <c r="L157" i="3"/>
  <c r="B74" i="3"/>
  <c r="A186" i="3"/>
  <c r="L197" i="3"/>
  <c r="E235" i="3"/>
  <c r="B60" i="3"/>
  <c r="B134" i="3"/>
  <c r="C153" i="3"/>
  <c r="J124" i="3"/>
  <c r="M147" i="3"/>
  <c r="I5" i="3"/>
  <c r="M5" i="3"/>
  <c r="K138" i="3"/>
  <c r="D92" i="3"/>
  <c r="A55" i="3"/>
  <c r="B146" i="3"/>
  <c r="C85" i="3"/>
  <c r="J161" i="3"/>
  <c r="M6" i="3"/>
  <c r="D131" i="3"/>
  <c r="E164" i="3"/>
  <c r="M134" i="3"/>
  <c r="H98" i="3"/>
  <c r="L128" i="3"/>
  <c r="M211" i="3"/>
  <c r="L180" i="3"/>
  <c r="M229" i="3"/>
  <c r="F60" i="3"/>
  <c r="D84" i="3"/>
  <c r="G64" i="3"/>
  <c r="D154" i="3"/>
  <c r="G68" i="3"/>
  <c r="G50" i="3"/>
  <c r="D44" i="3"/>
  <c r="L129" i="3"/>
  <c r="A234" i="3"/>
  <c r="F19" i="3"/>
  <c r="H106" i="3"/>
  <c r="A7" i="3"/>
  <c r="A95" i="3"/>
  <c r="A21" i="3"/>
  <c r="L93" i="3"/>
  <c r="A197" i="3"/>
  <c r="A158" i="3"/>
  <c r="A200" i="3"/>
  <c r="A38" i="3"/>
  <c r="B2" i="3"/>
  <c r="M41" i="3"/>
  <c r="F75" i="3"/>
  <c r="E154" i="3"/>
  <c r="L257" i="3"/>
  <c r="D169" i="3"/>
  <c r="G202" i="3"/>
  <c r="B71" i="3"/>
  <c r="M248" i="3"/>
  <c r="I312" i="3"/>
  <c r="F206" i="3"/>
  <c r="D30" i="3"/>
  <c r="L66" i="3"/>
  <c r="J118" i="3"/>
  <c r="I160" i="3"/>
  <c r="F155" i="3"/>
  <c r="C33" i="3"/>
  <c r="G28" i="3"/>
  <c r="A358" i="3"/>
  <c r="E168" i="3"/>
  <c r="E87" i="3"/>
  <c r="E74" i="3"/>
  <c r="G122" i="3"/>
  <c r="C175" i="3"/>
  <c r="B164" i="3"/>
  <c r="I129" i="3"/>
  <c r="F131" i="3"/>
  <c r="H132" i="3"/>
  <c r="M233" i="3"/>
  <c r="D45" i="3"/>
  <c r="A23" i="3"/>
  <c r="G177" i="3"/>
  <c r="A216" i="3"/>
  <c r="H220" i="3"/>
  <c r="H30" i="3"/>
  <c r="B112" i="3"/>
  <c r="H148" i="3"/>
  <c r="C27" i="3"/>
  <c r="I215" i="3"/>
  <c r="A54" i="3"/>
  <c r="F230" i="3"/>
  <c r="F9" i="3"/>
  <c r="C48" i="3"/>
  <c r="A64" i="3"/>
  <c r="B62" i="3"/>
  <c r="I97" i="3"/>
  <c r="H60" i="3"/>
  <c r="F144" i="3"/>
  <c r="J68" i="3"/>
  <c r="J30" i="3"/>
  <c r="C70" i="3"/>
  <c r="D151" i="3"/>
  <c r="B95" i="3"/>
  <c r="E94" i="3"/>
  <c r="M133" i="3"/>
  <c r="B54" i="3"/>
  <c r="G25" i="3"/>
  <c r="A335" i="3"/>
  <c r="M49" i="3"/>
  <c r="G255" i="3"/>
  <c r="C152" i="3"/>
  <c r="K26" i="3"/>
  <c r="D74" i="3"/>
  <c r="M68" i="3"/>
  <c r="A276" i="3"/>
  <c r="M304" i="3"/>
  <c r="E174" i="3"/>
  <c r="C37" i="3"/>
  <c r="H211" i="3"/>
  <c r="G19" i="3"/>
  <c r="F71" i="3"/>
  <c r="D121" i="3"/>
  <c r="J371" i="3"/>
  <c r="K194" i="3"/>
  <c r="C171" i="3"/>
  <c r="M102" i="3"/>
  <c r="H215" i="3"/>
  <c r="J47" i="3"/>
  <c r="E170" i="3"/>
  <c r="B234" i="3"/>
  <c r="H225" i="3"/>
  <c r="F12" i="3"/>
  <c r="D198" i="3"/>
  <c r="F242" i="3"/>
  <c r="E251" i="3"/>
  <c r="D55" i="3"/>
  <c r="A131" i="3"/>
  <c r="I101" i="3"/>
  <c r="H27" i="3"/>
  <c r="D17" i="3"/>
  <c r="I48" i="3"/>
  <c r="B91" i="3"/>
  <c r="M119" i="3"/>
  <c r="G56" i="3"/>
  <c r="J157" i="3"/>
  <c r="D41" i="3"/>
  <c r="D132" i="3"/>
  <c r="I182" i="3"/>
  <c r="M151" i="3"/>
  <c r="J194" i="3"/>
  <c r="C257" i="3"/>
  <c r="B35" i="3"/>
  <c r="L337" i="3"/>
  <c r="M45" i="3"/>
  <c r="M216" i="3"/>
  <c r="H246" i="3"/>
  <c r="J103" i="3"/>
  <c r="F216" i="3"/>
  <c r="D11" i="3"/>
  <c r="G18" i="3"/>
  <c r="M9" i="3"/>
  <c r="D38" i="3"/>
  <c r="A37" i="3"/>
  <c r="G133" i="3"/>
  <c r="J201" i="3"/>
  <c r="D1" i="3"/>
  <c r="D118" i="3"/>
  <c r="J125" i="3"/>
  <c r="D34" i="3"/>
  <c r="F18" i="3"/>
  <c r="L112" i="3"/>
  <c r="I55" i="3"/>
  <c r="F109" i="3"/>
  <c r="I127" i="3"/>
  <c r="C184" i="3"/>
  <c r="G13" i="3"/>
  <c r="F53" i="3"/>
  <c r="F31" i="3"/>
  <c r="D135" i="3"/>
  <c r="L130" i="3"/>
  <c r="D144" i="3"/>
  <c r="F306" i="3"/>
  <c r="L195" i="3"/>
  <c r="E220" i="3"/>
  <c r="G296" i="3"/>
  <c r="F341" i="3"/>
  <c r="F116" i="3"/>
  <c r="J115" i="3"/>
  <c r="D65" i="3"/>
  <c r="J116" i="3"/>
  <c r="K333" i="3"/>
  <c r="E282" i="3"/>
  <c r="D152" i="3"/>
  <c r="I223" i="3"/>
  <c r="D26" i="3"/>
  <c r="B99" i="3"/>
  <c r="C326" i="3"/>
  <c r="C232" i="3"/>
  <c r="I205" i="3"/>
  <c r="G99" i="3"/>
  <c r="L249" i="3"/>
  <c r="B45" i="3"/>
  <c r="G358" i="3"/>
  <c r="A260" i="3"/>
  <c r="I43" i="3"/>
  <c r="E329" i="3"/>
  <c r="D308" i="3"/>
  <c r="B248" i="3"/>
  <c r="M141" i="3"/>
  <c r="M169" i="3"/>
  <c r="G8" i="3"/>
  <c r="B44" i="3"/>
  <c r="J171" i="3"/>
  <c r="I1" i="3"/>
  <c r="C287" i="3"/>
  <c r="M289" i="3"/>
  <c r="C177" i="3"/>
  <c r="E173" i="3"/>
  <c r="I66" i="3"/>
  <c r="G236" i="3"/>
  <c r="E138" i="3"/>
  <c r="L54" i="3"/>
  <c r="L18" i="3"/>
  <c r="H3" i="3"/>
  <c r="M138" i="3"/>
  <c r="M66" i="3"/>
  <c r="B319" i="3"/>
  <c r="H92" i="3"/>
  <c r="D103" i="3"/>
  <c r="I18" i="3"/>
  <c r="E285" i="3"/>
  <c r="J286" i="3"/>
  <c r="G172" i="3"/>
  <c r="H173" i="3"/>
  <c r="D249" i="3"/>
  <c r="H8" i="3"/>
  <c r="I64" i="3"/>
  <c r="K1" i="3"/>
  <c r="I285" i="3"/>
  <c r="J178" i="3"/>
  <c r="I212" i="3"/>
  <c r="J45" i="3"/>
  <c r="H320" i="3"/>
  <c r="F41" i="3"/>
  <c r="C222" i="3"/>
  <c r="M62" i="3"/>
  <c r="B7" i="3"/>
  <c r="D75" i="3"/>
  <c r="J20" i="3"/>
  <c r="G20" i="3"/>
  <c r="I273" i="3"/>
  <c r="G147" i="3"/>
  <c r="E92" i="3"/>
  <c r="E25" i="3"/>
  <c r="K187" i="3"/>
  <c r="K210" i="3"/>
  <c r="L172" i="3"/>
  <c r="G218" i="3"/>
  <c r="F141" i="3"/>
  <c r="I199" i="3"/>
  <c r="F97" i="3"/>
  <c r="I84" i="3"/>
  <c r="E49" i="3"/>
  <c r="D68" i="3"/>
  <c r="H32" i="3"/>
  <c r="G86" i="3"/>
  <c r="C78" i="3"/>
  <c r="M51" i="3"/>
  <c r="G11" i="3"/>
  <c r="J343" i="3"/>
  <c r="D185" i="3"/>
  <c r="G38" i="3"/>
  <c r="A6" i="3"/>
  <c r="L328" i="3"/>
  <c r="G204" i="3"/>
  <c r="I261" i="3"/>
  <c r="A118" i="3"/>
  <c r="L58" i="3"/>
  <c r="M29" i="3"/>
  <c r="H15" i="3"/>
  <c r="E185" i="3"/>
  <c r="G63" i="3"/>
  <c r="M266" i="3"/>
  <c r="E34" i="3"/>
  <c r="L5" i="3"/>
  <c r="G203" i="3"/>
  <c r="I126" i="3"/>
  <c r="H37" i="3"/>
  <c r="D60" i="3"/>
  <c r="H64" i="3"/>
  <c r="I103" i="3"/>
  <c r="F99" i="3"/>
  <c r="F64" i="3"/>
  <c r="E66" i="3"/>
  <c r="J17" i="3"/>
  <c r="I145" i="3"/>
  <c r="I166" i="3"/>
  <c r="L22" i="3"/>
  <c r="D148" i="3"/>
  <c r="C206" i="3"/>
  <c r="A184" i="3"/>
  <c r="E10" i="3"/>
  <c r="F7" i="3"/>
  <c r="A61" i="3"/>
  <c r="M35" i="3"/>
  <c r="C16" i="3"/>
  <c r="L382" i="3"/>
  <c r="H174" i="3"/>
  <c r="B47" i="3"/>
  <c r="H153" i="3"/>
  <c r="M99" i="3"/>
  <c r="F62" i="3"/>
  <c r="D290" i="3"/>
  <c r="C61" i="3"/>
  <c r="G277" i="3"/>
  <c r="I265" i="3"/>
  <c r="D133" i="3"/>
  <c r="H11" i="3"/>
  <c r="L123" i="3"/>
  <c r="G124" i="3"/>
  <c r="E147" i="3"/>
  <c r="M100" i="3"/>
  <c r="C192" i="3"/>
  <c r="L102" i="3"/>
  <c r="B9" i="3"/>
  <c r="C40" i="3"/>
  <c r="A230" i="3"/>
  <c r="B253" i="3"/>
  <c r="G39" i="3"/>
  <c r="I190" i="3"/>
  <c r="H65" i="3"/>
  <c r="H271" i="3"/>
  <c r="M199" i="3"/>
  <c r="A167" i="3"/>
  <c r="M132" i="3"/>
  <c r="L136" i="3"/>
  <c r="C256" i="3"/>
  <c r="M85" i="3"/>
  <c r="G107" i="3"/>
  <c r="G104" i="3"/>
  <c r="I76" i="3"/>
  <c r="D48" i="3"/>
  <c r="M88" i="3"/>
  <c r="E132" i="3"/>
  <c r="G60" i="3"/>
  <c r="D61" i="3"/>
  <c r="C25" i="3"/>
  <c r="B72" i="3"/>
  <c r="L152" i="3"/>
  <c r="L190" i="3"/>
  <c r="H54" i="3"/>
  <c r="I130" i="3"/>
  <c r="G72" i="3"/>
  <c r="G374" i="3"/>
  <c r="G162" i="3"/>
  <c r="G81" i="3"/>
  <c r="D88" i="3"/>
  <c r="L46" i="3"/>
  <c r="I54" i="3"/>
  <c r="D32" i="3"/>
  <c r="H105" i="3"/>
  <c r="L48" i="3"/>
  <c r="G51" i="3"/>
  <c r="C13" i="3"/>
  <c r="D9" i="3"/>
  <c r="C69" i="3"/>
  <c r="D6" i="3"/>
  <c r="I67" i="3"/>
  <c r="I137" i="3"/>
  <c r="A201" i="3"/>
  <c r="G215" i="3"/>
  <c r="C174" i="3"/>
  <c r="I108" i="3"/>
  <c r="E14" i="3"/>
  <c r="C96" i="3"/>
  <c r="J334" i="3"/>
  <c r="J274" i="3"/>
  <c r="J207" i="3"/>
  <c r="D336" i="3"/>
  <c r="L308" i="3"/>
  <c r="K154" i="3"/>
  <c r="A247" i="3"/>
  <c r="L25" i="3"/>
  <c r="I144" i="3"/>
  <c r="D149" i="3"/>
  <c r="B148" i="3"/>
  <c r="F113" i="3"/>
  <c r="C221" i="3"/>
  <c r="J63" i="3"/>
  <c r="K19" i="3"/>
  <c r="H26" i="3"/>
  <c r="B12" i="3"/>
  <c r="L4" i="3"/>
  <c r="K307" i="3"/>
  <c r="I147" i="3"/>
  <c r="H68" i="3"/>
  <c r="F148" i="3"/>
  <c r="E159" i="3"/>
  <c r="J54" i="3"/>
  <c r="E93" i="3"/>
  <c r="G2" i="3"/>
  <c r="B59" i="3"/>
  <c r="M16" i="3"/>
  <c r="E161" i="3"/>
  <c r="H45" i="3"/>
  <c r="J78" i="3"/>
  <c r="I95" i="3"/>
  <c r="J114" i="3"/>
  <c r="A76" i="3"/>
  <c r="C77" i="3"/>
  <c r="C95" i="3"/>
  <c r="F36" i="3"/>
  <c r="I148" i="3"/>
  <c r="G213" i="3"/>
  <c r="I112" i="3"/>
  <c r="L364" i="3"/>
  <c r="J123" i="3"/>
  <c r="F107" i="3"/>
  <c r="I111" i="3"/>
  <c r="I23" i="3"/>
  <c r="J71" i="3"/>
  <c r="G138" i="3"/>
  <c r="E218" i="3"/>
  <c r="L63" i="3"/>
  <c r="D122" i="3"/>
  <c r="J146" i="3"/>
  <c r="G116" i="3"/>
  <c r="L116" i="3"/>
  <c r="J23" i="3"/>
  <c r="M80" i="3"/>
  <c r="E152" i="3"/>
  <c r="G30" i="3"/>
  <c r="M168" i="3"/>
  <c r="K330" i="3"/>
  <c r="E129" i="3"/>
  <c r="H20" i="3"/>
  <c r="K44" i="3"/>
  <c r="E75" i="3"/>
  <c r="H16" i="3"/>
  <c r="I170" i="3"/>
  <c r="C157" i="3"/>
  <c r="A49" i="3"/>
  <c r="B65" i="3"/>
  <c r="J51" i="3"/>
  <c r="F133" i="3"/>
  <c r="I200" i="3"/>
  <c r="L142" i="3"/>
  <c r="G49" i="3"/>
  <c r="E210" i="3"/>
  <c r="A291" i="3"/>
  <c r="G233" i="3"/>
  <c r="B94" i="3"/>
  <c r="M272" i="3"/>
  <c r="J27" i="3"/>
  <c r="H284" i="3"/>
  <c r="F244" i="3"/>
  <c r="L104" i="3"/>
  <c r="M156" i="3"/>
  <c r="M140" i="3"/>
  <c r="L251" i="3"/>
  <c r="B102" i="3"/>
  <c r="M234" i="3"/>
  <c r="E71" i="3"/>
  <c r="H113" i="3"/>
  <c r="H251" i="3"/>
  <c r="K178" i="3"/>
  <c r="I195" i="3"/>
  <c r="D14" i="3"/>
  <c r="M71" i="3"/>
  <c r="D43" i="3"/>
  <c r="G227" i="3"/>
  <c r="C71" i="3"/>
  <c r="E88" i="3"/>
  <c r="G220" i="3"/>
  <c r="F81" i="3"/>
  <c r="B162" i="3"/>
  <c r="G16" i="3"/>
  <c r="B130" i="3"/>
  <c r="I225" i="3"/>
  <c r="A109" i="3"/>
  <c r="C134" i="3"/>
  <c r="J135" i="3"/>
  <c r="E52" i="3"/>
  <c r="D281" i="3"/>
  <c r="E250" i="3"/>
  <c r="I201" i="3"/>
  <c r="I213" i="3"/>
  <c r="F164" i="3"/>
  <c r="M7" i="3"/>
  <c r="A233" i="3"/>
  <c r="G318" i="3"/>
  <c r="H1" i="3"/>
  <c r="H102" i="3"/>
  <c r="J44" i="3"/>
  <c r="C17" i="3"/>
  <c r="A96" i="3"/>
  <c r="J211" i="3"/>
  <c r="H119" i="3"/>
  <c r="B214" i="3"/>
  <c r="A295" i="3"/>
  <c r="A296" i="3"/>
  <c r="J101" i="3"/>
  <c r="H147" i="3"/>
  <c r="D90" i="3"/>
  <c r="F4" i="3"/>
  <c r="C12" i="3"/>
  <c r="J36" i="3"/>
  <c r="J18" i="3"/>
  <c r="L34" i="3"/>
  <c r="F160" i="3"/>
  <c r="D117" i="3"/>
  <c r="B108" i="3"/>
  <c r="I217" i="3"/>
  <c r="E315" i="3"/>
  <c r="I31" i="3"/>
  <c r="L97" i="3"/>
  <c r="B208" i="3"/>
  <c r="M31" i="3"/>
  <c r="L87" i="3"/>
  <c r="C239" i="3"/>
  <c r="I154" i="3"/>
  <c r="G123" i="3"/>
  <c r="A43" i="3"/>
  <c r="F1" i="3"/>
  <c r="E21" i="3"/>
  <c r="J43" i="3"/>
  <c r="M128" i="3"/>
  <c r="J145" i="3"/>
  <c r="B96" i="3"/>
  <c r="K21" i="3"/>
  <c r="B143" i="3"/>
  <c r="C2" i="3"/>
  <c r="A268" i="3"/>
  <c r="G150" i="3"/>
  <c r="C251" i="3"/>
  <c r="B255" i="3"/>
  <c r="F185" i="3"/>
  <c r="I323" i="3"/>
  <c r="M43" i="3"/>
  <c r="H238" i="3"/>
  <c r="M165" i="3"/>
  <c r="K313" i="3"/>
  <c r="F209" i="3"/>
  <c r="I173" i="3"/>
  <c r="D210" i="3"/>
  <c r="G327" i="3"/>
  <c r="C272" i="3"/>
  <c r="M232" i="3"/>
  <c r="M219" i="3"/>
  <c r="F223" i="3"/>
  <c r="J177" i="3"/>
  <c r="H104" i="3"/>
  <c r="E219" i="3"/>
  <c r="M194" i="3"/>
  <c r="L171" i="3"/>
  <c r="L166" i="3"/>
  <c r="I167" i="3"/>
  <c r="D137" i="3"/>
  <c r="M131" i="3"/>
  <c r="M345" i="3"/>
  <c r="I230" i="3"/>
  <c r="A4" i="3"/>
  <c r="I128" i="3"/>
  <c r="E51" i="3"/>
  <c r="C333" i="3"/>
  <c r="G154" i="3"/>
  <c r="E252" i="3"/>
  <c r="M73" i="3"/>
  <c r="D202" i="3"/>
  <c r="D243" i="3"/>
  <c r="E167" i="3"/>
  <c r="B167" i="3"/>
  <c r="H159" i="3"/>
  <c r="E40" i="3"/>
  <c r="K146" i="3"/>
  <c r="D167" i="3"/>
  <c r="D305" i="3"/>
  <c r="A212" i="3"/>
  <c r="L26" i="3"/>
  <c r="F114" i="3"/>
  <c r="M339" i="3"/>
  <c r="E153" i="3"/>
  <c r="I197" i="3"/>
  <c r="K74" i="3"/>
  <c r="M46" i="3"/>
  <c r="C72" i="3"/>
  <c r="C140" i="3"/>
  <c r="B105" i="3"/>
  <c r="J307" i="3"/>
  <c r="E118" i="3"/>
  <c r="I9" i="3"/>
  <c r="K51" i="3"/>
  <c r="E9" i="3"/>
  <c r="L7" i="3"/>
  <c r="I231" i="3"/>
  <c r="D246" i="3"/>
  <c r="H12" i="3"/>
  <c r="C50" i="3"/>
  <c r="G168" i="3"/>
  <c r="G135" i="3"/>
  <c r="E97" i="3"/>
  <c r="F94" i="3"/>
  <c r="E1" i="3"/>
  <c r="L254" i="3"/>
  <c r="C92" i="3"/>
  <c r="A112" i="3"/>
  <c r="M13" i="3"/>
  <c r="J204" i="3"/>
  <c r="J13" i="3"/>
  <c r="H38" i="3"/>
  <c r="G164" i="3"/>
  <c r="G75" i="3"/>
  <c r="H208" i="3"/>
  <c r="G223" i="3"/>
  <c r="I180" i="3"/>
  <c r="I96" i="3"/>
  <c r="E103" i="3"/>
  <c r="A47" i="3"/>
  <c r="A99" i="3"/>
  <c r="D93" i="3"/>
  <c r="C26" i="3"/>
  <c r="F42" i="3"/>
  <c r="M83" i="3"/>
  <c r="I93" i="3"/>
  <c r="I164" i="3"/>
  <c r="K107" i="3"/>
  <c r="I78" i="3"/>
  <c r="D257" i="3"/>
  <c r="J144" i="3"/>
  <c r="H42" i="3"/>
  <c r="G100" i="3"/>
  <c r="D71" i="3"/>
  <c r="C189" i="3"/>
  <c r="G121" i="3"/>
  <c r="C207" i="3"/>
  <c r="A196" i="3"/>
  <c r="D66" i="3"/>
  <c r="J79" i="3"/>
  <c r="G106" i="3"/>
  <c r="A190" i="3"/>
  <c r="M12" i="3"/>
  <c r="C190" i="3"/>
  <c r="L288" i="3"/>
  <c r="B226" i="3"/>
  <c r="E68" i="3"/>
  <c r="G250" i="3"/>
  <c r="E396" i="3"/>
  <c r="H41" i="3"/>
  <c r="B70" i="3"/>
  <c r="I80" i="3"/>
  <c r="D110" i="3"/>
  <c r="M332" i="3"/>
  <c r="F210" i="3"/>
  <c r="J166" i="3"/>
  <c r="G158" i="3"/>
  <c r="A124" i="3"/>
  <c r="F158" i="3"/>
  <c r="F5" i="3"/>
  <c r="L24" i="3"/>
  <c r="F3" i="3"/>
  <c r="H203" i="3"/>
  <c r="J106" i="3"/>
  <c r="D15" i="3"/>
  <c r="J129" i="3"/>
  <c r="G41" i="3"/>
  <c r="J168" i="3"/>
  <c r="L392" i="3"/>
  <c r="B262" i="3"/>
  <c r="D64" i="3"/>
  <c r="C349" i="3"/>
  <c r="I13" i="3"/>
  <c r="L111" i="3"/>
  <c r="C147" i="3"/>
  <c r="F103" i="3"/>
  <c r="A125" i="3"/>
  <c r="E202" i="3"/>
  <c r="H36" i="3"/>
  <c r="E33" i="3"/>
  <c r="K91" i="3"/>
  <c r="H150" i="3"/>
  <c r="F58" i="3"/>
  <c r="I186" i="3"/>
  <c r="H2" i="3"/>
  <c r="L13" i="3"/>
  <c r="E22" i="3"/>
  <c r="M149" i="3"/>
  <c r="E146" i="3"/>
  <c r="A82" i="3"/>
  <c r="C75" i="3"/>
  <c r="H21" i="3"/>
  <c r="G221" i="3"/>
  <c r="A231" i="3"/>
  <c r="I140" i="3"/>
  <c r="C80" i="3"/>
  <c r="G191" i="3"/>
  <c r="C60" i="3"/>
  <c r="L135" i="3"/>
  <c r="A3" i="3"/>
  <c r="A74" i="3"/>
  <c r="K83" i="3"/>
  <c r="K98" i="3"/>
  <c r="L134" i="3"/>
  <c r="I40" i="3"/>
  <c r="H149" i="3"/>
  <c r="K66" i="3"/>
  <c r="M67" i="3"/>
  <c r="A122" i="3"/>
  <c r="G40" i="3"/>
  <c r="G24" i="3"/>
  <c r="H47" i="3"/>
  <c r="J134" i="3"/>
  <c r="A65" i="3"/>
  <c r="I65" i="3"/>
  <c r="B199" i="3"/>
  <c r="L253" i="3"/>
  <c r="J72" i="3"/>
  <c r="C290" i="3"/>
  <c r="G48" i="3"/>
  <c r="D101" i="3"/>
  <c r="G5" i="3"/>
  <c r="C201" i="3"/>
  <c r="H130" i="3"/>
  <c r="F128" i="3"/>
  <c r="B238" i="3"/>
  <c r="F150" i="3"/>
  <c r="B75" i="3"/>
  <c r="D136" i="3"/>
  <c r="B90" i="3"/>
  <c r="E134" i="3"/>
  <c r="H43" i="3"/>
  <c r="J361" i="3"/>
  <c r="B174" i="3"/>
  <c r="D52" i="3"/>
  <c r="M113" i="3"/>
  <c r="B228" i="3"/>
  <c r="E197" i="3"/>
  <c r="M115" i="3"/>
  <c r="A361" i="3"/>
  <c r="G66" i="3"/>
  <c r="M38" i="3"/>
  <c r="M107" i="3"/>
  <c r="I142" i="3"/>
  <c r="D62" i="3"/>
  <c r="H171" i="3"/>
  <c r="J288" i="3"/>
  <c r="E198" i="3"/>
  <c r="I352" i="3"/>
  <c r="D99" i="3"/>
  <c r="B169" i="3"/>
  <c r="G128" i="3"/>
  <c r="E95" i="3"/>
  <c r="E283" i="3"/>
  <c r="F146" i="3"/>
  <c r="A70" i="3"/>
  <c r="H85" i="3"/>
  <c r="A73" i="3"/>
  <c r="L271" i="3"/>
  <c r="K5" i="3"/>
  <c r="J109" i="3"/>
  <c r="H6" i="3"/>
  <c r="D102" i="3"/>
  <c r="L176" i="3"/>
  <c r="B66" i="3"/>
  <c r="I194" i="3"/>
  <c r="E61" i="3"/>
  <c r="D35" i="3"/>
  <c r="F132" i="3"/>
  <c r="A66" i="3"/>
  <c r="J111" i="3"/>
  <c r="B140" i="3"/>
  <c r="C181" i="3"/>
  <c r="H62" i="3"/>
  <c r="H5" i="3"/>
  <c r="J97" i="3"/>
  <c r="M28" i="3"/>
  <c r="G137" i="3"/>
  <c r="B69" i="3"/>
  <c r="A155" i="3"/>
  <c r="A77" i="3"/>
  <c r="G176" i="3"/>
  <c r="B14" i="3"/>
  <c r="E18" i="3"/>
  <c r="B241" i="3"/>
  <c r="I359" i="3"/>
  <c r="I133" i="3"/>
  <c r="I70" i="3"/>
  <c r="F14" i="3"/>
  <c r="J351" i="3"/>
  <c r="H108" i="3"/>
  <c r="F111" i="3"/>
  <c r="I149" i="3"/>
  <c r="M210" i="3"/>
  <c r="D105" i="3"/>
  <c r="B119" i="3"/>
  <c r="C246" i="3"/>
  <c r="J195" i="3"/>
  <c r="D37" i="3"/>
  <c r="B206" i="3"/>
  <c r="J95" i="3"/>
  <c r="A12" i="3"/>
  <c r="C131" i="3"/>
  <c r="K35" i="3"/>
  <c r="L31" i="3"/>
  <c r="J132" i="3"/>
  <c r="I14" i="3"/>
  <c r="J4" i="3"/>
  <c r="L191" i="3"/>
  <c r="C114" i="3"/>
  <c r="H50" i="3"/>
  <c r="E36" i="3"/>
  <c r="F241" i="3"/>
  <c r="G14" i="3"/>
  <c r="F37" i="3"/>
  <c r="J152" i="3"/>
  <c r="I171" i="3"/>
  <c r="H72" i="3"/>
  <c r="M15" i="3"/>
  <c r="A228" i="3"/>
  <c r="C88" i="3"/>
  <c r="M84" i="3"/>
  <c r="G31" i="3"/>
  <c r="F32" i="3"/>
  <c r="H33" i="3"/>
  <c r="H23" i="3"/>
  <c r="F8" i="3"/>
  <c r="L64" i="3"/>
  <c r="L213" i="3"/>
  <c r="J9" i="3"/>
  <c r="I165" i="3"/>
  <c r="I185" i="3"/>
  <c r="A83" i="3"/>
  <c r="J149" i="3"/>
  <c r="C38" i="3"/>
  <c r="D104" i="3"/>
  <c r="F214" i="3"/>
  <c r="B111" i="3"/>
  <c r="D223" i="3"/>
  <c r="I50" i="3"/>
  <c r="I287" i="3"/>
  <c r="L81" i="3"/>
  <c r="G111" i="3"/>
  <c r="H140" i="3"/>
  <c r="L28" i="3"/>
  <c r="E45" i="3"/>
  <c r="C280" i="3"/>
  <c r="L119" i="3"/>
  <c r="B92" i="3"/>
  <c r="G281" i="3"/>
  <c r="M250" i="3"/>
  <c r="M17" i="3"/>
  <c r="E212" i="3"/>
  <c r="M4" i="3"/>
  <c r="C119" i="3"/>
  <c r="C120" i="3"/>
  <c r="E55" i="3"/>
  <c r="F334" i="3"/>
  <c r="L74" i="3"/>
  <c r="H57" i="3"/>
  <c r="L41" i="3"/>
  <c r="L120" i="3"/>
  <c r="J14" i="3"/>
  <c r="K27" i="3"/>
  <c r="D153" i="3"/>
  <c r="M111" i="3"/>
  <c r="D179" i="3"/>
  <c r="A218" i="3"/>
  <c r="C42" i="3"/>
  <c r="A140" i="3"/>
  <c r="F77" i="3"/>
  <c r="E181" i="3"/>
  <c r="D28" i="3"/>
  <c r="G195" i="3"/>
  <c r="D159" i="3"/>
  <c r="C292" i="3"/>
  <c r="H87" i="3"/>
  <c r="B218" i="3"/>
  <c r="F201" i="3"/>
  <c r="B193" i="3"/>
  <c r="M112" i="3"/>
  <c r="H71" i="3"/>
  <c r="G208" i="3"/>
  <c r="F285" i="3"/>
  <c r="D162" i="3"/>
  <c r="B27" i="3"/>
  <c r="C65" i="3"/>
  <c r="H166" i="3"/>
  <c r="A317" i="3"/>
  <c r="A151" i="3"/>
  <c r="A278" i="3"/>
  <c r="I293" i="3"/>
  <c r="M237" i="3"/>
  <c r="K316" i="3"/>
  <c r="M135" i="3"/>
  <c r="I86" i="3"/>
  <c r="B49" i="3"/>
  <c r="L114" i="3"/>
  <c r="B100" i="3"/>
  <c r="M150" i="3"/>
  <c r="G194" i="3"/>
  <c r="B290" i="3"/>
  <c r="D283" i="3"/>
  <c r="J296" i="3"/>
  <c r="L385" i="3"/>
  <c r="G42" i="3"/>
  <c r="I277" i="3"/>
  <c r="C310" i="3"/>
  <c r="G187" i="3"/>
  <c r="J209" i="3"/>
  <c r="G36" i="3"/>
  <c r="C74" i="3"/>
  <c r="J48" i="3"/>
  <c r="M201" i="3"/>
  <c r="D13" i="3"/>
  <c r="C66" i="3"/>
  <c r="J56" i="3"/>
  <c r="L23" i="3"/>
  <c r="A380" i="3"/>
  <c r="M282" i="3"/>
  <c r="G117" i="3"/>
  <c r="D7" i="3"/>
  <c r="C64" i="3"/>
  <c r="B132" i="3"/>
  <c r="J131" i="3"/>
  <c r="H201" i="3"/>
  <c r="H59" i="3"/>
  <c r="L173" i="3"/>
  <c r="C5" i="3"/>
  <c r="G353" i="3"/>
  <c r="B125" i="3"/>
  <c r="J231" i="3"/>
  <c r="A189" i="3"/>
  <c r="I216" i="3"/>
  <c r="M110" i="3"/>
  <c r="E16" i="3"/>
  <c r="H88" i="3"/>
  <c r="M32" i="3"/>
  <c r="A250" i="3"/>
  <c r="C19" i="3"/>
  <c r="I62" i="3"/>
  <c r="E38" i="3"/>
  <c r="A36" i="3"/>
  <c r="D304" i="3"/>
  <c r="A280" i="3"/>
  <c r="E96" i="3"/>
  <c r="L309" i="3"/>
  <c r="I25" i="3"/>
  <c r="E221" i="3"/>
  <c r="F225" i="3"/>
  <c r="G217" i="3"/>
  <c r="A261" i="3"/>
  <c r="D203" i="3"/>
  <c r="L29" i="3"/>
  <c r="A11" i="3"/>
  <c r="M220" i="3"/>
  <c r="H308" i="3"/>
  <c r="M218" i="3"/>
  <c r="B41" i="3"/>
  <c r="G65" i="3"/>
  <c r="L89" i="3"/>
  <c r="A180" i="3"/>
  <c r="D240" i="3"/>
  <c r="M163" i="3"/>
  <c r="I121" i="3"/>
  <c r="A266" i="3"/>
  <c r="J162" i="3"/>
  <c r="H91" i="3"/>
  <c r="J102" i="3"/>
  <c r="I88" i="3"/>
  <c r="G144" i="3"/>
  <c r="C15" i="3"/>
  <c r="C56" i="3"/>
  <c r="G79" i="3"/>
  <c r="A111" i="3"/>
  <c r="I82" i="3"/>
  <c r="C159" i="3"/>
  <c r="I162" i="3"/>
  <c r="I245" i="3"/>
  <c r="I158" i="3"/>
  <c r="B166" i="3"/>
  <c r="G286" i="3"/>
  <c r="C11" i="3"/>
  <c r="F142" i="3"/>
  <c r="E149" i="3"/>
  <c r="K58" i="3"/>
  <c r="G70" i="3"/>
  <c r="B244" i="3"/>
  <c r="L243" i="3"/>
  <c r="C63" i="3"/>
  <c r="C2" i="9"/>
  <c r="H117" i="3"/>
  <c r="C125" i="3"/>
  <c r="G35" i="3"/>
  <c r="D235" i="3"/>
  <c r="C106" i="3"/>
  <c r="G62" i="3"/>
  <c r="A80" i="3"/>
  <c r="F80" i="3"/>
  <c r="I69" i="3"/>
  <c r="M24" i="3"/>
  <c r="I345" i="3"/>
  <c r="I150" i="3"/>
  <c r="E291" i="3"/>
  <c r="H267" i="3"/>
  <c r="K291" i="3"/>
  <c r="I119" i="3"/>
  <c r="A117" i="3"/>
  <c r="M63" i="3"/>
  <c r="J104" i="3"/>
  <c r="F100" i="3"/>
  <c r="B17" i="3"/>
  <c r="K50" i="3"/>
  <c r="M1" i="3"/>
  <c r="A8" i="3"/>
  <c r="I45" i="3"/>
  <c r="C144" i="3"/>
  <c r="F122" i="3"/>
  <c r="E215" i="3"/>
  <c r="E90" i="3"/>
  <c r="C132" i="3"/>
  <c r="I100" i="3"/>
  <c r="L147" i="3"/>
  <c r="I34" i="3"/>
  <c r="G12" i="3"/>
  <c r="I89" i="3"/>
  <c r="L60" i="3"/>
  <c r="G313" i="3"/>
  <c r="A123" i="3"/>
  <c r="B64" i="3"/>
  <c r="I49" i="3"/>
  <c r="C133" i="3"/>
  <c r="F79" i="3"/>
  <c r="J142" i="3"/>
  <c r="F83" i="3"/>
  <c r="K61" i="3"/>
  <c r="H82" i="3"/>
  <c r="E119" i="3"/>
  <c r="M130" i="3"/>
  <c r="I266" i="3"/>
  <c r="F67" i="3"/>
  <c r="F76" i="3"/>
  <c r="F91" i="3"/>
  <c r="G189" i="3"/>
  <c r="J64" i="3"/>
  <c r="C52" i="3"/>
  <c r="F161" i="3"/>
  <c r="B144" i="3"/>
  <c r="B78" i="3"/>
  <c r="L248" i="3"/>
  <c r="L70" i="3"/>
  <c r="K298" i="3"/>
  <c r="K163" i="3"/>
  <c r="E180" i="3"/>
  <c r="B30" i="3"/>
  <c r="K60" i="3"/>
  <c r="J37" i="3"/>
  <c r="D85" i="3"/>
  <c r="D234" i="3"/>
  <c r="F195" i="3"/>
  <c r="B40" i="3"/>
  <c r="E26" i="3"/>
  <c r="C116" i="3"/>
  <c r="D123" i="3"/>
  <c r="I22" i="3"/>
  <c r="E30" i="3"/>
  <c r="B58" i="3"/>
  <c r="B48" i="3"/>
  <c r="J235" i="3"/>
  <c r="H100" i="3"/>
  <c r="E8" i="3"/>
  <c r="J28" i="3"/>
  <c r="F98" i="3"/>
  <c r="I94" i="3"/>
  <c r="J121" i="3"/>
  <c r="G54" i="3"/>
  <c r="H79" i="3"/>
  <c r="F54" i="3"/>
  <c r="C57" i="3"/>
  <c r="E124" i="3"/>
  <c r="F6" i="3"/>
  <c r="A19" i="3"/>
  <c r="A102" i="3"/>
  <c r="E81" i="3"/>
  <c r="J77" i="3"/>
  <c r="B156" i="3"/>
  <c r="C101" i="3"/>
  <c r="L347" i="3"/>
  <c r="G108" i="3"/>
  <c r="G91" i="3"/>
  <c r="M26" i="3"/>
  <c r="I8" i="3"/>
  <c r="G88" i="3"/>
  <c r="M158" i="3"/>
  <c r="J147" i="3"/>
  <c r="A217" i="3"/>
  <c r="J155" i="3"/>
  <c r="F66" i="3"/>
  <c r="K106" i="3"/>
  <c r="G288" i="3"/>
  <c r="M81" i="3"/>
  <c r="M96" i="3"/>
  <c r="J52" i="3"/>
  <c r="L71" i="3"/>
  <c r="H19" i="3"/>
  <c r="A97" i="3"/>
  <c r="C4" i="3"/>
  <c r="B147" i="3"/>
  <c r="D317" i="3"/>
  <c r="I115" i="3"/>
  <c r="M221" i="3"/>
  <c r="I184" i="3"/>
  <c r="F43" i="3"/>
  <c r="A129" i="3"/>
  <c r="K347" i="3"/>
  <c r="B34" i="3"/>
  <c r="G93" i="3"/>
  <c r="B19" i="3"/>
  <c r="B97" i="3"/>
  <c r="F364" i="3"/>
  <c r="D33" i="3"/>
  <c r="G32" i="3"/>
  <c r="M206" i="3"/>
  <c r="D67" i="3"/>
  <c r="K305" i="3"/>
  <c r="L137" i="3"/>
  <c r="B23" i="3"/>
  <c r="A88" i="3"/>
  <c r="L264" i="3"/>
  <c r="A223" i="3"/>
  <c r="E85" i="3"/>
  <c r="M94" i="3"/>
  <c r="L310" i="3"/>
  <c r="G337" i="3"/>
  <c r="I19" i="3"/>
  <c r="L68" i="3"/>
  <c r="G4" i="3"/>
  <c r="F154" i="3"/>
  <c r="G92" i="3"/>
  <c r="D212" i="3"/>
  <c r="A44" i="3"/>
  <c r="M103" i="3"/>
  <c r="K211" i="3"/>
  <c r="A2" i="3"/>
  <c r="C353" i="3"/>
  <c r="A25" i="3"/>
  <c r="G151" i="3"/>
  <c r="H145" i="3"/>
  <c r="B150" i="3"/>
  <c r="M34" i="3"/>
  <c r="F135" i="3"/>
  <c r="D146" i="3"/>
  <c r="H118" i="3"/>
  <c r="H90" i="3"/>
  <c r="C197" i="3"/>
  <c r="A5" i="3"/>
  <c r="C151" i="3"/>
  <c r="H115" i="3"/>
  <c r="L8" i="3"/>
  <c r="A164" i="3"/>
  <c r="L165" i="3"/>
  <c r="M44" i="3"/>
  <c r="G141" i="3"/>
  <c r="K139" i="3"/>
  <c r="F162" i="3"/>
  <c r="M92" i="3"/>
  <c r="G270" i="3"/>
  <c r="B219" i="3"/>
  <c r="E247" i="3"/>
  <c r="H131" i="3"/>
  <c r="H133" i="3"/>
  <c r="D31" i="3"/>
  <c r="E112" i="3"/>
  <c r="E100" i="3"/>
  <c r="E44" i="3"/>
  <c r="M209" i="3"/>
  <c r="D47" i="3"/>
  <c r="L96" i="3"/>
  <c r="H80" i="3"/>
  <c r="H73" i="3"/>
  <c r="D155" i="3"/>
  <c r="H34" i="3"/>
  <c r="B16" i="3"/>
  <c r="G287" i="3"/>
  <c r="B231" i="3"/>
  <c r="C36" i="3"/>
  <c r="E130" i="3"/>
  <c r="I381" i="3"/>
  <c r="J107" i="3"/>
  <c r="K131" i="3"/>
  <c r="G210" i="3"/>
  <c r="A220" i="3"/>
  <c r="E99" i="3"/>
  <c r="L210" i="3"/>
  <c r="J62" i="3"/>
  <c r="I123" i="3"/>
  <c r="A91" i="3"/>
  <c r="M69" i="3"/>
  <c r="J35" i="3"/>
  <c r="C271" i="3"/>
  <c r="J85" i="3"/>
  <c r="C46" i="3"/>
  <c r="J112" i="3"/>
  <c r="E299" i="3"/>
  <c r="J76" i="3"/>
  <c r="J277" i="3"/>
  <c r="D59" i="3"/>
  <c r="M86" i="3"/>
  <c r="E24" i="3"/>
  <c r="B8" i="3"/>
</calcChain>
</file>

<file path=xl/comments1.xml><?xml version="1.0" encoding="utf-8"?>
<comments xmlns="http://schemas.openxmlformats.org/spreadsheetml/2006/main">
  <authors>
    <author/>
  </authors>
  <commentList>
    <comment ref="E37" authorId="0" shapeId="0">
      <text>
        <r>
          <rPr>
            <sz val="11"/>
            <color theme="1"/>
            <rFont val="Calibri"/>
            <scheme val="minor"/>
          </rPr>
          <t>Eventos? o a qué se refieren actividades educativas?
	-Jorge Flores Uribe</t>
        </r>
      </text>
    </comment>
  </commentList>
</comments>
</file>

<file path=xl/comments2.xml><?xml version="1.0" encoding="utf-8"?>
<comments xmlns="http://schemas.openxmlformats.org/spreadsheetml/2006/main">
  <authors>
    <author/>
  </authors>
  <commentList>
    <comment ref="B37" authorId="0" shapeId="0">
      <text>
        <r>
          <rPr>
            <sz val="11"/>
            <color theme="1"/>
            <rFont val="Calibri"/>
            <scheme val="minor"/>
          </rPr>
          <t>RAM
	-María de Jesús Muñoz Hernandez
----
RAM
	-María de Jesús Muñoz Hernandez</t>
        </r>
      </text>
    </comment>
    <comment ref="B38" authorId="0" shapeId="0">
      <text>
        <r>
          <rPr>
            <sz val="11"/>
            <color theme="1"/>
            <rFont val="Calibri"/>
            <scheme val="minor"/>
          </rPr>
          <t>RAM
	-María de Jesús Muñoz Hernandez</t>
        </r>
      </text>
    </comment>
    <comment ref="B40" authorId="0" shapeId="0">
      <text>
        <r>
          <rPr>
            <sz val="11"/>
            <color theme="1"/>
            <rFont val="Calibri"/>
            <scheme val="minor"/>
          </rPr>
          <t>RAM
	-María de Jesús Muñoz Hernandez</t>
        </r>
      </text>
    </comment>
    <comment ref="B41" authorId="0" shapeId="0">
      <text>
        <r>
          <rPr>
            <sz val="11"/>
            <color theme="1"/>
            <rFont val="Calibri"/>
            <scheme val="minor"/>
          </rPr>
          <t>RAM
	-María de Jesús Muñoz Hernandez</t>
        </r>
      </text>
    </comment>
    <comment ref="B42" authorId="0" shapeId="0">
      <text>
        <r>
          <rPr>
            <sz val="11"/>
            <color theme="1"/>
            <rFont val="Calibri"/>
            <scheme val="minor"/>
          </rPr>
          <t>RAM
	-María de Jesús Muñoz Hernandez</t>
        </r>
      </text>
    </comment>
  </commentList>
</comments>
</file>

<file path=xl/sharedStrings.xml><?xml version="1.0" encoding="utf-8"?>
<sst xmlns="http://schemas.openxmlformats.org/spreadsheetml/2006/main" count="1214" uniqueCount="810">
  <si>
    <t>Formato de Matriz de Indicadores de Resultados</t>
  </si>
  <si>
    <t>Ejercicio Fiscal 2023</t>
  </si>
  <si>
    <t>Programas Presupuestarios</t>
  </si>
  <si>
    <t>MUNICIPIO</t>
  </si>
  <si>
    <t>GUADALAJARA</t>
  </si>
  <si>
    <t>DENOMINACIÓN DEL PROGRAMA</t>
  </si>
  <si>
    <t xml:space="preserve">29. Oferta educativa </t>
  </si>
  <si>
    <t></t>
  </si>
  <si>
    <t>CATEGORÍA PROGRAMÁTICA</t>
  </si>
  <si>
    <t>E. Prestación de Servicios Públicos.</t>
  </si>
  <si>
    <t>UNIDAD RESPONSABLE/OPD</t>
  </si>
  <si>
    <t xml:space="preserve">Jefatura de Gabinete </t>
  </si>
  <si>
    <t xml:space="preserve">OPD de la Administración Pública Municipal denominado Sistema DIF Guadalajara </t>
  </si>
  <si>
    <t>FINALIDAD</t>
  </si>
  <si>
    <t>2. Desarrollo Social</t>
  </si>
  <si>
    <t>FUNCIÓN</t>
  </si>
  <si>
    <t>2.5. Educación</t>
  </si>
  <si>
    <t>SUB-FUNCIÓN</t>
  </si>
  <si>
    <t>2.5.6 Otros Servicios Educativos y Actividades Inherentes</t>
  </si>
  <si>
    <t>PLAN NACIONAL DE DESARROLLO</t>
  </si>
  <si>
    <t>ALINEACIÓN CON LOS EJES DEL PND</t>
  </si>
  <si>
    <t>EJE 2. Bienestar</t>
  </si>
  <si>
    <t>ALINEACIÓN CON OBJETIVOS  DEL PND</t>
  </si>
  <si>
    <t>2.1 Brindar atención prioritaria a grupos históricamente discriminados
mediante acciones que permitan reducir las brechas de
desigualdad sociales y territoriales</t>
  </si>
  <si>
    <t>PLAN ESTATAL DE DESARROLLO</t>
  </si>
  <si>
    <t>ALINEACIÓN CON LOS EJES DEL PED</t>
  </si>
  <si>
    <t>Desarrollo Social</t>
  </si>
  <si>
    <t>ALINEACIÓN CON OBJETIVOS DE RESULTADO DEL PED</t>
  </si>
  <si>
    <t>2.2 Educación</t>
  </si>
  <si>
    <t>PLAN MUNICIPAL DE DESARROLLO</t>
  </si>
  <si>
    <t>ALINEACIÓN CON LOS EJES DEL PMDyG</t>
  </si>
  <si>
    <t>1.- I. Guadalajara Próspera e Incluyente</t>
  </si>
  <si>
    <t>ALINEACIÓN CON OBJETIVOS DEL PMDyG</t>
  </si>
  <si>
    <t>O2. Ejecutar programas sociales estatégicos que impulsen la innovación social responsable e incluyente, para garantizar un crecimiento equitativo, equilibrado y sostenible.</t>
  </si>
  <si>
    <t xml:space="preserve">ESTRATEGIA </t>
  </si>
  <si>
    <t>E2.1 Atención y cuidado infantil, y la prevención a la deserción escolar en la niñez y en juventudes.</t>
  </si>
  <si>
    <t>LÍNEA DE ACCIÓN</t>
  </si>
  <si>
    <t>L2.1.1 Atención a la niñez en estancias infantiles municipales y apoyos para el pago de guarderías privadas.</t>
  </si>
  <si>
    <t xml:space="preserve">EJES ESTRATÉGICOS DEL SISTEMA DIF GUADALAJARA </t>
  </si>
  <si>
    <t xml:space="preserve">Guadalajara Bien Educada </t>
  </si>
  <si>
    <t>IMPORTE</t>
  </si>
  <si>
    <t>Mes</t>
  </si>
  <si>
    <t>POBLACIÓN BENEFICIARIA POR BIEN Y/O SERVICIO</t>
  </si>
  <si>
    <t>RESUMEN NARRATIVO</t>
  </si>
  <si>
    <t>OBJETIVOS DE RESULTADO</t>
  </si>
  <si>
    <t>NOMBRE DEL INDICADOR</t>
  </si>
  <si>
    <t>DEFINICIÓN</t>
  </si>
  <si>
    <t>DIMENSIÓN</t>
  </si>
  <si>
    <t>TIPO</t>
  </si>
  <si>
    <t>MÉTODO DE CÁLCULO</t>
  </si>
  <si>
    <t>VARIABLE 1 (NUMERADOR)</t>
  </si>
  <si>
    <t>VARIABLE 2 (DENOMINADOR)</t>
  </si>
  <si>
    <t>FRECUENCIA DE MEDICIÓN</t>
  </si>
  <si>
    <t>UNIDAD DE MEDIDA</t>
  </si>
  <si>
    <t>LÍNEA BASE</t>
  </si>
  <si>
    <t>META PROGRAMADA</t>
  </si>
  <si>
    <t>META ALCANZADA</t>
  </si>
  <si>
    <t>FUENTES DE INFORMACIÓN Y MEDIOS DE VERIFICACIÓN</t>
  </si>
  <si>
    <t>SUPUESTOS</t>
  </si>
  <si>
    <t>ENERO</t>
  </si>
  <si>
    <t>FEBRERO</t>
  </si>
  <si>
    <t>MARZO</t>
  </si>
  <si>
    <t>ABRIL</t>
  </si>
  <si>
    <t>MAYO</t>
  </si>
  <si>
    <t>JUNIO</t>
  </si>
  <si>
    <t>JULIO</t>
  </si>
  <si>
    <t>AGOSTO</t>
  </si>
  <si>
    <t>SEPTIEMBRE</t>
  </si>
  <si>
    <t>OCTUBRE</t>
  </si>
  <si>
    <t>NOVIEMBRE</t>
  </si>
  <si>
    <t>DICIEMBRE</t>
  </si>
  <si>
    <t>Acumulado</t>
  </si>
  <si>
    <t>Meta alcanzada</t>
  </si>
  <si>
    <t>FIN/PROPÓSITO SUMA</t>
  </si>
  <si>
    <t>FIN</t>
  </si>
  <si>
    <t xml:space="preserve">
Las Niñas y Niños con vulnerabilidad económica y/o barreras de aprendizaje tienen acceso a la educación inicial y preescolar, así como a atenciones terapéuticas, en 2023.</t>
  </si>
  <si>
    <t>Porcentaje de Niñas y Niños con acceso a educación inicial y preescolar, así como atenciones psicopedagógicas en los CDI, CEDI, CAIC y CAPI, durante el 2023</t>
  </si>
  <si>
    <t>Mide el porcentaje de la población de Niñas, Niños con vulnerabilidad económica y/o barreras de aprendizaje, que asistieron a los servicios de educación inicial, preescolar y a sesiones de atenciones psicopedagógicas, en el CDI, CEDI, CAIC y CAPI en 2023.</t>
  </si>
  <si>
    <t>Eficacia</t>
  </si>
  <si>
    <t>Estratégico</t>
  </si>
  <si>
    <t>(Servicios brindados a Niñas y Niños que asistieron a CDI, CEDI, CAIC y CAPI en 2023 / Servicios de Niñas y Niños que asistieron a los CDI, CEDI, CAIC y CAPI, programados para el 2023) *100</t>
  </si>
  <si>
    <t>Servicios brindados a Niñas y Niños que asistieron a CDI, CEDI, CAIC y CAPI en 2023</t>
  </si>
  <si>
    <t xml:space="preserve"> Servicios  de Niñas y Niños que asistieron a los CDI, CEDI, CAIC y CAPI, programados para el 2023</t>
  </si>
  <si>
    <t>Anual</t>
  </si>
  <si>
    <t>Porcentaje</t>
  </si>
  <si>
    <t>Sin datos</t>
  </si>
  <si>
    <t>Expedientes y listas de asistencia</t>
  </si>
  <si>
    <t>Los cuidadores de niñas y niños con vulnerabilidad económica o con barreras de aprendizaje conocen los servicios ofertados en los diversos centros y cuentan con los medios necesarios para inscribirlos y llevarlos.</t>
  </si>
  <si>
    <t>PROPÓSITO</t>
  </si>
  <si>
    <t>Contribuir a la formación de las niñas y niños en situación de vulnerabilidad que habitan Guadalajara, para crear oportunidades, reducir los riesgos psicosociales y disminuir el rezago educativo en 2023.</t>
  </si>
  <si>
    <t>Porcentaje de las Niñas y Niños que asistieron a los CDI, CEDI, CAIC o sesiones psicopedagógicas en el CAPI durante el 2023</t>
  </si>
  <si>
    <t>Mide el porcentaje de los resultados alcanzados de los CDI, CEDI, CAIC y CAPI en 2023</t>
  </si>
  <si>
    <t>Niñas y niños con vulnerabilidad económica y/o barreras de aprendizaje que asistieron a los CDI, CEDI, CAIC y CAPI en 2023 / Niñas y niños con vulnerabilidad económica y/o barreras de aprendizaje que asistieron a los CDI, CEDI, CAIC y CAPI planteadas como meta en 2023 *100</t>
  </si>
  <si>
    <t xml:space="preserve">Niñas y niños con vulnerabilidad económica y/o barreras de aprendizaje que asistieron a los CDI, CEDI, CAIC y CAPI en 2023 </t>
  </si>
  <si>
    <t xml:space="preserve">Niñas y niños con vulnerabilidad económica y/o barreras de aprendizaje que asistieron a los CDI, CEDI, CAIC y CAPI planteadas como meta en 2023 </t>
  </si>
  <si>
    <t>Expedientes</t>
  </si>
  <si>
    <t>Las y los cuidadores de niñas y niños con vulnerabilidad económica y con barreras del aprendizaje se comprometen a que éstos asistan constantemente a los CDI, CAIC y CAPI.</t>
  </si>
  <si>
    <t>03. Niños</t>
  </si>
  <si>
    <t>COMPONENTE 1</t>
  </si>
  <si>
    <t>Servicios brindados de educación inicial y preescolar para niñas y niños en condición de vulnerabilidad económica brindados en CDI y CAIC, en el 2023.</t>
  </si>
  <si>
    <t>Porcentaje de demanda cubierta sobre servicios de atención educativa y asistencial para niñas y niños en condición de vulnerabilidad económica en 2023</t>
  </si>
  <si>
    <t>Mide el porcentaje de demanda cubierta sobre servicios de atención educativa y asistencial para niñas y niños en condición de vulnerabilidad económica con respecto a la meta programada para el año 2023</t>
  </si>
  <si>
    <t>Gestión</t>
  </si>
  <si>
    <t>Número de solicitudes atendidas para acceder a servicios educativos y asistenciales de niñas y niños con vulnerabilidad económica durante el 2023/ Número total de solicitudes para acceder a servicios educativos y asistenciales de niñas y niños con vulnerabilidad económica, para el 2023*100</t>
  </si>
  <si>
    <t>Número de solicitudes atendidas para acceder a servicios educativos y asistenciales de niñas y niños con vulnerabilidad económica/ Número total de solicitudes para acceder a servicios educativos y asistenciales de niñas y niños con vulnerabilidad económica*100</t>
  </si>
  <si>
    <t>Número de solicitudes atendidas para acceder a servicios educativos y asistenciales de niñas y niños con vulnerabilidad económica</t>
  </si>
  <si>
    <t>Mensual</t>
  </si>
  <si>
    <t>Cuidadores de niñas y niños menores de 6 años en condición de vulnerabilidad económica, cuentan con los medios necesarios para que éstos puedan asistir a un CDI, CEDI o CAIC.</t>
  </si>
  <si>
    <t>ACTIVIDAD 1.1</t>
  </si>
  <si>
    <t>Procesos de formación brindados en CDI, CEDI y CAIC de educación inicial y preescolar, en el 2023.</t>
  </si>
  <si>
    <t>Porcentaje de Niñas y Niños que reciben en educación inicial y preescolar en CDI, CEDI y CAIC en 2023</t>
  </si>
  <si>
    <t>Mide el porcentaje de Niñas, Niños que se reciben en educación inicial y preescolar en los CDI, CEDI y CAIC durante el 2023</t>
  </si>
  <si>
    <t>Número de niñas y niños menores de 6 años que cursan su educación inicial y preescolar durante el 2023/ Número total de niñas y niños planteados como meta para el 2023*100</t>
  </si>
  <si>
    <t>Número de niñas y niños menores de 6 años que cursan su educación inicial y preescolar</t>
  </si>
  <si>
    <t>Número total de niñas y niños planteados como meta</t>
  </si>
  <si>
    <t>Expedientes de usuarias y usuarios</t>
  </si>
  <si>
    <t>Cuidadores de niñas y niños menores de 6 años, pueden y acceden a llevarlos al CDI, CEDI o al CAIC.</t>
  </si>
  <si>
    <t>ACTIVIDAD 1.2</t>
  </si>
  <si>
    <t>Actividades educativas realizadas en educación inicial y preescolar en CDI, CEDI y CAIC, en el 2023.</t>
  </si>
  <si>
    <t>Porcentaje de actividades educativas realizadas en CDI, CEDI y CAIC en 2023</t>
  </si>
  <si>
    <t>Mide el porcentaje de actividades educativas realizadas en los CDI, CEDI y CAIC con respecto a la meta para el 2023</t>
  </si>
  <si>
    <t>Número de actividades educativas realizadas en CDI, CEDI y CAIC durante el 2023/ Número de actividades educativas planeadas en CDI, CEDI y CAIC para el 2023*100</t>
  </si>
  <si>
    <t>Número de actividades educativas realizadas en CDI, CEDI y CAIC</t>
  </si>
  <si>
    <t>Número de actividades educativas planeadas en CDI, CEDI y CAIC</t>
  </si>
  <si>
    <t>Registros de CDI, CEDI y CAIC</t>
  </si>
  <si>
    <t>Niñas y niños, menores de 6 años, y en condición de vulnerabilidad, asisten a actividades educativas en algún CDI, CEDI o CAIC.</t>
  </si>
  <si>
    <t>08. Discapacitados</t>
  </si>
  <si>
    <t>COMPONENTE 2</t>
  </si>
  <si>
    <t>Atenciones terapéuticas brindadas a niñas y niños con barreras de aprendizaje en el Centro de Atención Psicopedagógica Infantil durante el 2023</t>
  </si>
  <si>
    <t>Promedio de personas atendidas con atención terapéutica - educativa en el Centro de Atención Psicopedagógica Infantil durante el 2023</t>
  </si>
  <si>
    <t>Mide el promedio mensual de personas con atención terapéutica-educativa en el Centro de Atención Psicopedagógica Infantil por trimestre</t>
  </si>
  <si>
    <t>Número total de personas atendidas en el 2023/ 4</t>
  </si>
  <si>
    <t>Número total de personas atendidas</t>
  </si>
  <si>
    <t>4 (4 trimestres)</t>
  </si>
  <si>
    <t>Trimestral</t>
  </si>
  <si>
    <t>Promedio</t>
  </si>
  <si>
    <t>Listas de asistencia a servicios otorgados</t>
  </si>
  <si>
    <t>Los cuidadores reconocen la condición de las niñas y niños  con barreras de aprendizaje y comprenden la necesidad de atención terapéutica.</t>
  </si>
  <si>
    <t>ACTIVIDAD  2.1</t>
  </si>
  <si>
    <t>Actividades de diagnóstico y valoración psicológica ejecutadas para niñas y niños que requieran atención en el CAPI durante el 2023</t>
  </si>
  <si>
    <t>Porcentaje de diagnósticos y valoraciones realizados a niñas y niños que requieran atención en el CAPI en 2023</t>
  </si>
  <si>
    <t>Mide el porcentaje de diagnósticos y valoraciones realizados a niñas y niños que lo requirieron en el CAPI con respecto a la meta planteada para el 2023</t>
  </si>
  <si>
    <t>Número de diagnósticos y valoraciones realizados a niñas y niños que requieren la atención del CAPI en el 2023/ Número de diagnósticos y valoraciones establecidas como meta en CAPI para el 2023*100</t>
  </si>
  <si>
    <t>Número de diagnósticos y valoraciones realizados a niñas y niños que requieren la atención del CAPI</t>
  </si>
  <si>
    <t xml:space="preserve"> Número de diagnósticos y valoraciones establecidas como meta en CAPI</t>
  </si>
  <si>
    <t>Expedientes de diagnósticos realizados</t>
  </si>
  <si>
    <t>Cuidadores de niñas y niños reconocen la necesidad que éstos tienen de contar con un diagnóstico psicológico.</t>
  </si>
  <si>
    <t>ACTIVIDAD 2.2</t>
  </si>
  <si>
    <t>Terapias impartidas para el desarrollo psicosocial de las niñas y los niños durante el 2023</t>
  </si>
  <si>
    <t>Porcentaje de cumplimiento en la ejecución de terapias de lenguaje, conducta y aprendizaje en el CAPI en 2023</t>
  </si>
  <si>
    <t>Mide el porcentaje de cumplimiento de terapias de lenguaje, conducta y aprendizaje en el CAPI con respecto a las programadas para el 2023.</t>
  </si>
  <si>
    <t>Terapias de lenguaje, conducta y aprendizaje ejecutadas, en el 2023/ terapias de lenguaje, conducta y aprendizaje programadas para el 2023*100</t>
  </si>
  <si>
    <t>Terapias de lenguaje, conducta y aprendizaje ejecutadas</t>
  </si>
  <si>
    <t>Terapias de lenguaje, conducta y aprendizaje programadas</t>
  </si>
  <si>
    <t>Bitácora de servicio</t>
  </si>
  <si>
    <t>PRESUPUESTO MENSUAL</t>
  </si>
  <si>
    <t xml:space="preserve">Enero </t>
  </si>
  <si>
    <t>Febrero</t>
  </si>
  <si>
    <t>Marzo</t>
  </si>
  <si>
    <t>Abril</t>
  </si>
  <si>
    <t>Mayo</t>
  </si>
  <si>
    <t>Junio</t>
  </si>
  <si>
    <t>Julio</t>
  </si>
  <si>
    <t>Agosto</t>
  </si>
  <si>
    <t>Septiembre</t>
  </si>
  <si>
    <t>Octubre</t>
  </si>
  <si>
    <t>Noviembre</t>
  </si>
  <si>
    <t>Diciembre</t>
  </si>
  <si>
    <t xml:space="preserve">Porcentaje </t>
  </si>
  <si>
    <t>Cuidadores de niñas y niños menores de 6 años, cuentan con un diagnóstico y pueden llevar a éstos al CDI.</t>
  </si>
  <si>
    <t>fin</t>
  </si>
  <si>
    <t>a1c1</t>
  </si>
  <si>
    <t>c2</t>
  </si>
  <si>
    <t>65%</t>
  </si>
  <si>
    <t xml:space="preserve">PROPÓSITO </t>
  </si>
  <si>
    <t>40%</t>
  </si>
  <si>
    <t>#N/A</t>
  </si>
  <si>
    <t>28,9%</t>
  </si>
  <si>
    <t>74,3%</t>
  </si>
  <si>
    <t>Porcentaje de actividades educativas realizadas en CDI, CEDI y CAIC, durante el 2023</t>
  </si>
  <si>
    <t>37,8%</t>
  </si>
  <si>
    <t>12,9%</t>
  </si>
  <si>
    <t>46,7%</t>
  </si>
  <si>
    <t>Subido</t>
  </si>
  <si>
    <t>Justificación</t>
  </si>
  <si>
    <t xml:space="preserve">Categoría Prográmatica. </t>
  </si>
  <si>
    <t xml:space="preserve">Denominación del Programa. </t>
  </si>
  <si>
    <t>Coordinación Responsable</t>
  </si>
  <si>
    <t>finalidad</t>
  </si>
  <si>
    <t>Función</t>
  </si>
  <si>
    <t>Sub-Función</t>
  </si>
  <si>
    <t>Ejes PND</t>
  </si>
  <si>
    <t>Objetivos Estratégicos del PND</t>
  </si>
  <si>
    <t xml:space="preserve">Eje PED </t>
  </si>
  <si>
    <t>Objetivos Estratégicos</t>
  </si>
  <si>
    <t>EJE PMDYG</t>
  </si>
  <si>
    <t>Objetivos PMDYG</t>
  </si>
  <si>
    <t>Estrategias PMDyG</t>
  </si>
  <si>
    <t xml:space="preserve">Tipo de Gasto </t>
  </si>
  <si>
    <t>Fuente de Financiamiento</t>
  </si>
  <si>
    <t>Género</t>
  </si>
  <si>
    <t>Población Objetivo</t>
  </si>
  <si>
    <t>S. Sujetos a Reglas de Operación.</t>
  </si>
  <si>
    <t>1. Inclusión, Discapacidad, Adultos Mayores y Grupos Vulnerables</t>
  </si>
  <si>
    <t>Coordinación General de Combate a la Desigualdad</t>
  </si>
  <si>
    <t>1. Gobierno</t>
  </si>
  <si>
    <t>1.1. Legislación</t>
  </si>
  <si>
    <t>1.1.1 Legislación</t>
  </si>
  <si>
    <t>EJE 1. Justicia y Estado de Derecho</t>
  </si>
  <si>
    <t>1.1 Fortalecer la gobernabilidad democrática</t>
  </si>
  <si>
    <t>Eje 1. Seguridad ciudadana, justicia y estado de derecho</t>
  </si>
  <si>
    <t>O1. Incrementar la sostenibilidad del medio ambiente y reducir la vulnerabilidad ante el cambio climático</t>
  </si>
  <si>
    <t>1. Guadalajara próspera e incluyente</t>
  </si>
  <si>
    <t>O1. Impulsar el desarrollo de oportunidades a todas las personas para acceder a un empleo digno o emprender un negocio, sin distinción de raza, sexo, edad, condición económica, sistema de creencias, origen o discapacidad</t>
  </si>
  <si>
    <t>E1.1 Desarrollo económico, social y cultural en el Centro Histórico</t>
  </si>
  <si>
    <t>1. Corriente</t>
  </si>
  <si>
    <t>Recursos Fiscales</t>
  </si>
  <si>
    <t>Femenino</t>
  </si>
  <si>
    <t>01. Indígenas</t>
  </si>
  <si>
    <t>U. Otros Subsidios.</t>
  </si>
  <si>
    <t>2. Junvetudes y Apoyo a la Niñez</t>
  </si>
  <si>
    <t>1.2. Justicia</t>
  </si>
  <si>
    <t>1.1.2 Fiscalización</t>
  </si>
  <si>
    <t>1.2 Fortalecer la cultura democrática, abrir el gobierno a la participación
social y escuchar de manera permanente a la sociedad, dando especial
atención a las mujeres y los grupos históricamente discriminados y
marginados</t>
  </si>
  <si>
    <t>Eje 2. Desarrollo Social</t>
  </si>
  <si>
    <t>O2. Impulsar el desarrollo sostenible de las regiones del estado</t>
  </si>
  <si>
    <t>2. Guadalajara construyendo comunidad</t>
  </si>
  <si>
    <t>O2. Ejecutar programas sociales estratégicos que impulsen la innovación social responsable e incluyente, para garantizar un crecimiento equitativo, equilibrado y sostenible</t>
  </si>
  <si>
    <t>E1.2 Atracción de talento e inversión al Municipio</t>
  </si>
  <si>
    <t>2. Capital</t>
  </si>
  <si>
    <t>Financiamientos Internos</t>
  </si>
  <si>
    <t>Masculino</t>
  </si>
  <si>
    <t>02. Tercera edad</t>
  </si>
  <si>
    <t>3. Recursos Federales</t>
  </si>
  <si>
    <t>3. Desarrollo Económico</t>
  </si>
  <si>
    <t>1.3. Coordinación de la política de gobierno</t>
  </si>
  <si>
    <t>1.2.1 Impartición de Justicia</t>
  </si>
  <si>
    <t>EJE 3. Desarrollo Económico</t>
  </si>
  <si>
    <t xml:space="preserve">1.3 Promover, respetar, proteger y garantizar los derechos humanos,
individuales y colectivos
</t>
  </si>
  <si>
    <t>Eje 3. Desarrollo y crecimiento económico</t>
  </si>
  <si>
    <t>O3. Promover un desarrollo urbano sostenible, equitativo y ordenado</t>
  </si>
  <si>
    <t>3. Guadalajara segura, justa y en paz</t>
  </si>
  <si>
    <t>O3. Mejorar los niveles de educación y desarrollo de conocimientos de las y los tapatíos</t>
  </si>
  <si>
    <t>E1.3 Promover la competitividad del Municipio</t>
  </si>
  <si>
    <t>3. Amortización de la Deuda y Disminución de Pasivos</t>
  </si>
  <si>
    <t>Financiamientos Externos</t>
  </si>
  <si>
    <t>Indistinto</t>
  </si>
  <si>
    <t>B. Provisión de Bienes Públicos.</t>
  </si>
  <si>
    <t>4. Seguridad Ciudadana</t>
  </si>
  <si>
    <t>Comisaría de la Policía de Guadalajara</t>
  </si>
  <si>
    <t>4. Otras No Clasificadas en Funciones Atenriores</t>
  </si>
  <si>
    <t>1.4. Relaciones exteriores</t>
  </si>
  <si>
    <t>1.2.2 Procuración de Justicia</t>
  </si>
  <si>
    <t>1.4 Construir la paz y la seguridad con respeto a los derechos humanos</t>
  </si>
  <si>
    <t>Eje 4. Desarrollo sostenible del territorio</t>
  </si>
  <si>
    <t>O4. Garantizar el suministro sostenible y la calidad del agua para la población y las actividades productivas</t>
  </si>
  <si>
    <t>4. Guadalajara funcional y con servicios de calidad</t>
  </si>
  <si>
    <t>O4. Otorgar servicios de atención prehospitalaria y de urgencias médico quirúrgicas con alta eficiencia, calidad y seguridad a los pacientes, dentro de un esquema de asociación intermunicipal, así como promover las condiciones para la prevención, protección y promoción de la salud</t>
  </si>
  <si>
    <t>E1.4 Gestión de programas estatales y federales</t>
  </si>
  <si>
    <t>4. Pensiones y Jubilaciones</t>
  </si>
  <si>
    <t>Ingresos Propios</t>
  </si>
  <si>
    <t>04. Recien nacidos</t>
  </si>
  <si>
    <t>P. Planeación, seguimiento y evaluación de políticas públicas.</t>
  </si>
  <si>
    <t>5. Justicia Cívica</t>
  </si>
  <si>
    <t>Consejería Juridica</t>
  </si>
  <si>
    <t>1.5. Asuntos financieros y hacendarios</t>
  </si>
  <si>
    <t>1.2.3 Reclusión y Readaptación Social</t>
  </si>
  <si>
    <t>1.5 Preservar la seguridad nacional</t>
  </si>
  <si>
    <t>Eje 5. Gobierno efectivo e integridad pública</t>
  </si>
  <si>
    <t>O5. Mejorar la calidad, seguridad y sostenibilidad de la movilidad urbana</t>
  </si>
  <si>
    <t>5. Guadalajara ordenada y sustentable</t>
  </si>
  <si>
    <t>O5. Incrementar la práctica del deporte y la actividad física como parte de la vida cotidiana de la sociedad tapatía</t>
  </si>
  <si>
    <t>E2.1 Prevenir la deserción escolar en la niñez y adolescencia</t>
  </si>
  <si>
    <t xml:space="preserve">Recursos Federales </t>
  </si>
  <si>
    <t>05.jefas de familia</t>
  </si>
  <si>
    <t>F. Promoción y fomento.</t>
  </si>
  <si>
    <t>6. Comunicación Institucional</t>
  </si>
  <si>
    <t>Coordinación de análisis estratégico y comunicación institucional</t>
  </si>
  <si>
    <t>1.6. Seguridad nacional</t>
  </si>
  <si>
    <t>1.2.4 Derechos Humanos</t>
  </si>
  <si>
    <t xml:space="preserve">1.6 Conducir la política exterior en apego a los principios constitucionales y
articulada con las prioridades de política interior </t>
  </si>
  <si>
    <t>Eje TT. Temáticas transversales</t>
  </si>
  <si>
    <t>O6. Disminuir los factores de riesgo y mejorar la atención ante desastres</t>
  </si>
  <si>
    <t>6. Guadalajara honesta y bien administrada.</t>
  </si>
  <si>
    <t>O6. Garantizar el derecho a la cultura y fortalecer el desarrollo cultural comunitario</t>
  </si>
  <si>
    <t>E2.2 Fomentar el empoderamiento de la juventud y su intención emprendedora</t>
  </si>
  <si>
    <t>Recursos Estatales</t>
  </si>
  <si>
    <t>06. Jóvenes</t>
  </si>
  <si>
    <t>G. Regulación y supervisión.</t>
  </si>
  <si>
    <t>7. Imagen Urbana</t>
  </si>
  <si>
    <t>Coordinación de Servicios Municipales</t>
  </si>
  <si>
    <t>1.7. Asuntos de orden público y de seguridad interior</t>
  </si>
  <si>
    <t>1.3.1 Presidencia / Gubernatura</t>
  </si>
  <si>
    <t>1.7 Implementar una política migratoria integral apegada a los derechos
humanos, reconociendo la contribución de las personas migrantes al
desarrollo de los países</t>
  </si>
  <si>
    <t>Eje TE. Temáticas especiales</t>
  </si>
  <si>
    <t>O7. Incrementar la formalidad del empleo, la seguridad social y estabilidad laboral</t>
  </si>
  <si>
    <t>O7. Impulsar el bienestar animal en nuestra ciudad</t>
  </si>
  <si>
    <t>E2.3 Inclusión de personas con Discapacidad y Personas Adultas Mayore</t>
  </si>
  <si>
    <t>Otros Recursos de Libre Disposición</t>
  </si>
  <si>
    <t>07. Adultos</t>
  </si>
  <si>
    <t>A. Funciones de las Fuerzas Armadas (Únicamente Gobierno Federal).</t>
  </si>
  <si>
    <t>8. Servicios Públicos Funcionales</t>
  </si>
  <si>
    <t>1.8. Otros servicios generales</t>
  </si>
  <si>
    <t>1.3.2 Política Interior</t>
  </si>
  <si>
    <t>1.8 Mejorar la capacidad de prevenir y combatir de manera efectiva la
corrupción y la impunidad</t>
  </si>
  <si>
    <t>O8. Mejorar la competitividad y el crecimiento inclusivo y sostenible de los sectores económicos</t>
  </si>
  <si>
    <t>O8. Promover la prevención y el combate a las adicciones</t>
  </si>
  <si>
    <t>E2.4 Fomentar el empoderamiento de las mujeres y su intención emprendedora</t>
  </si>
  <si>
    <t>Otros Recursos de Transferencias Federales Etiquetadas</t>
  </si>
  <si>
    <t>R. Específicos.</t>
  </si>
  <si>
    <t>9. Fomento a la inversión, turismo y relaciones internacionales</t>
  </si>
  <si>
    <t xml:space="preserve">Coordinación General de Desarrollo Económico </t>
  </si>
  <si>
    <t>2.1. Protección ambiental</t>
  </si>
  <si>
    <t>1.3.3 Preservación y Cuidado del Patrimonio Público</t>
  </si>
  <si>
    <t>1.9 Construir un país más resiliente, sostenible y seguro</t>
  </si>
  <si>
    <t>O9. Incrementar de forma sostenible la productividad y rentabilidad de las actividades del sector primario</t>
  </si>
  <si>
    <t>O9. Proteger la vida y patrimonio de todas las personas que cohabitan en Guadalajara, garantizando el ejercicio de sus derechos, con perspectiva de igualdad de género, en un ambiente favorable para su desarrollo integral</t>
  </si>
  <si>
    <t>E2.5 Cohesión del tejido social</t>
  </si>
  <si>
    <t>09. Mercado</t>
  </si>
  <si>
    <t>K. Proyectos de Inversión.</t>
  </si>
  <si>
    <t>10. Emprendimiento</t>
  </si>
  <si>
    <t>2.2. Vivienda y servicios a la comunidad</t>
  </si>
  <si>
    <t>1.3.4 Función Pública</t>
  </si>
  <si>
    <t>O10. Incrementar la afuencia y la derrama económica proveniente del turismo</t>
  </si>
  <si>
    <t>O10. Salvaguardar la integridad de las personas, bienes y entorno comunitario ante situaciones de emergencia, riesgo y peligro derivado de fenómenos naturales y socio-organizativos, fortaleciendo en la ciudadanía la cultura de gestión integral de riesgos, prevención y mitigación</t>
  </si>
  <si>
    <t>E2.6 Generar condiciones para la impartición de asistencia social que propicie la restitución de derechos a las personas vulnerables</t>
  </si>
  <si>
    <t>10. Adultos mayores</t>
  </si>
  <si>
    <t>M. Apoyo al proceso presupuestario y para mejorar la eficiencia institucional.</t>
  </si>
  <si>
    <t>11. Regulación y derrama económica local</t>
  </si>
  <si>
    <t>2.3. Salud</t>
  </si>
  <si>
    <t>1.3.5 Asuntos Jurídicos</t>
  </si>
  <si>
    <t>2.2 Garantizar el derecho a la educación laica, gratuita, incluyente,
pertinente y de calidad en todos los tipos, niveles y modalidades
del Sistema Educativo Nacional y para todas las personas</t>
  </si>
  <si>
    <t>O11. Mejorar la conectividad de Jalisco, sus regiones y municipios</t>
  </si>
  <si>
    <t>O11. Garantizar la justicia y paz social en el territorio aplicando los reglamentos de gobierno y fomentando la mediación, el diálogo y la prevención en favor de los derechos humanos, la inclusión y la perspectiva de género</t>
  </si>
  <si>
    <t>E3.1.Fortalecer la capacitación a docentes de nivel básico</t>
  </si>
  <si>
    <t>11. Turista</t>
  </si>
  <si>
    <t>O. Apoyo a la función pública y al mejoramiento de la gestión.</t>
  </si>
  <si>
    <t xml:space="preserve">12. Desarrollo de la Gestión Pública Eficiente para la Atención a las y los Ciudadanos </t>
  </si>
  <si>
    <t>2.4. Recreación, cultura y otras manifestaciones sociales</t>
  </si>
  <si>
    <t>1.3.6 Organización de Procesos Electorales</t>
  </si>
  <si>
    <t>2.3 Promover y garantizar el derecho a la alimentación nutritiva,
suficiente y de calida</t>
  </si>
  <si>
    <t>O12. Reducir la pobreza y la desigualdad</t>
  </si>
  <si>
    <t>O12. Mejorar la cobertura y eficiencia en la prestación de los servicios públicos a cargo del municipio, conforme a las competencias que marca la legislación, mejorando la calificación y satisfacción de la ciudadanía</t>
  </si>
  <si>
    <t>E3.2.Apoyar el mantenimiento, conservación e incorporación de elementos de accesibilidad universal de escuelas de niveles básicos y municipales</t>
  </si>
  <si>
    <t>12. Sector público</t>
  </si>
  <si>
    <t>W. Operaciones ajenas.</t>
  </si>
  <si>
    <t>13. Desarrollo de la Gestión Pública para la Operación Eficente y Eficaz del Ayuntamiento de Guadalajara</t>
  </si>
  <si>
    <t>1.3.7 Población</t>
  </si>
  <si>
    <t>2.4 Promover y garantizar el acceso efectivo, universal y gratuito de
la población a los servicios de salud, la asistencia social y los
medicamentos, bajo los principios de participación social,
competencia técnica, calidad médica, pertinencia cultural y trato
no discriminatorio</t>
  </si>
  <si>
    <t>O13. Proteger los derechos y ampliar las oportunidades de desarrollo de los grupos prioritarios</t>
  </si>
  <si>
    <t>O13. Impulsar el repoblamiento ordenado del municipio, particularmente en zonas de alta centralidad y corredores de transporte público</t>
  </si>
  <si>
    <t>E3.3.Impulsar la educación y formación para aprendizaje de oficios y desarrollo personal con perspectiva de derechos humanos, de igualdad de género, y participación ciudadana</t>
  </si>
  <si>
    <t>13. Sector público estatal</t>
  </si>
  <si>
    <t>L. Obligaciones de cumplimiento de resolución jurisdiccional.</t>
  </si>
  <si>
    <t>14. Mejora de la Gestión Gubernamental e Imagen del Centro Histórico.</t>
  </si>
  <si>
    <t xml:space="preserve">Presidencia </t>
  </si>
  <si>
    <t>2.6. Protección social</t>
  </si>
  <si>
    <t>1.3.8 Territorio</t>
  </si>
  <si>
    <t>2.5 Garantizar el derecho a un medio ambiente sano con enfoque de
sostenibilidad de los ecosistemas, la biodiversidad, el patrimonio y
los paisajes bioculturales</t>
  </si>
  <si>
    <t>O14. Mejorar la salud de la población</t>
  </si>
  <si>
    <t>O14. Fortalecer los instrumentos, programas y acciones de la movilidad, la gestión del transporte, el espacio público y la cultura vial</t>
  </si>
  <si>
    <t>E3.4. Disminuir el analfabetismo en el municipio de Guadalajara de manera accesible e incluyente</t>
  </si>
  <si>
    <t>14. Sector público federal</t>
  </si>
  <si>
    <t>N. Desastres Naturales.</t>
  </si>
  <si>
    <t>15. Protección Civil</t>
  </si>
  <si>
    <t>Protección Civil</t>
  </si>
  <si>
    <t>2.7. Otros asuntos sociales</t>
  </si>
  <si>
    <t>1.3.9 Otros</t>
  </si>
  <si>
    <t>2.6 Promover y garantizar elacceso incluyente al agua
potable en calidad y cantidad y al saneamiento, priorizando a los
grupos históricamente discriminados, procurando la salud de los
ecosistemas y cuencas</t>
  </si>
  <si>
    <t>O15. Aumentar el acceso de la población a una vivienda digna</t>
  </si>
  <si>
    <t>O15. Fortalecer la planeación y gestión de acciones, campañas y estrategias que promuevan la cultura del cuidado del medio ambiente, así como la corresponsabilidad de la ciudadanía con el medio que lo rodea</t>
  </si>
  <si>
    <t>E3.5. Fortalecer la cobertura, para disminuir el rezago educativo</t>
  </si>
  <si>
    <t>15. Sector público municipal</t>
  </si>
  <si>
    <t>J. Pensiones y jubilaciones.</t>
  </si>
  <si>
    <t>16. Participación y Colaboración Ciudadana</t>
  </si>
  <si>
    <t>Secretaría General</t>
  </si>
  <si>
    <t>3.1. Asuntos económicos, comerciales y laborales en general</t>
  </si>
  <si>
    <t>1.4.1 Relaciones Exteriores</t>
  </si>
  <si>
    <t>2.7 Promover y apoyar el acceso a una vivienda adecuada y accesible,
en un entorno ordenado y sostenible</t>
  </si>
  <si>
    <t>O16. Incrementar el acceso, la equidad y la calidad de la educación</t>
  </si>
  <si>
    <t>O16. Gestionar con eficacia y transparencia los recursos financieros del municipio, fortaleciendo la hacienda pública, incrementando el patrimonio y mejorando la calidad del gasto</t>
  </si>
  <si>
    <t>E3.6. Fortalecer la educación cívica y en valores</t>
  </si>
  <si>
    <t>16. Opd´s</t>
  </si>
  <si>
    <t>T. Aportaciones a la seguridad social.</t>
  </si>
  <si>
    <t>17. Servicios Registrales</t>
  </si>
  <si>
    <t>3.2. Agropecuaria, silvicultura, pesca y caza</t>
  </si>
  <si>
    <t>1.5.1 Asuntos Financieros</t>
  </si>
  <si>
    <t xml:space="preserve">2.8 Fortalecer la rectoría y vinculación del ordenamiento territorial y
ecológico de los asentamientos humanos y de la tenencia de la
tierra, mediante el uso racional y equilibrado del territorio,
promoviendo la accesibilidad y la movilidad eficiente </t>
  </si>
  <si>
    <t>O17. Incrementar el desarrollo tecnológico, la investigación científca y la innovación</t>
  </si>
  <si>
    <t>O17. Impulsar el desarrollo de la administración pública municipal mediante metodologías y modelos de gestión para la innovación y mejora de sistemas</t>
  </si>
  <si>
    <t>E4.1 Fortalecer de forma sostenida los procesos de atención, así como las condiciones de infraestructura, equipamiento médico, ambulancias, redes e infraestructura de cómputo de los sistemas de información gerencial</t>
  </si>
  <si>
    <t>17. Opd´s servicios de salud</t>
  </si>
  <si>
    <t>Y. Aportaciones a fondos de estabilización.</t>
  </si>
  <si>
    <t>18. Transparencia y Buenas Prácticas</t>
  </si>
  <si>
    <t>Transparencia y Buenas Prácticas</t>
  </si>
  <si>
    <t>3.3. Combustibles y energía</t>
  </si>
  <si>
    <t>1.5.2 Asuntos Hacendarios</t>
  </si>
  <si>
    <t>2.9 Promover y garantizar el derecho humano de acceso a la cultura
de la población, atendiendo a la diversidad cultural en todas sus
manifestaciones y expresiones con pleno respeto a la libertad
creativa, lingüística, de elección o pertenencia de una identidad
cultural de creencias y de participación</t>
  </si>
  <si>
    <t>O18. Garantizar el acceso de toda la población a la cultura y las diferentes expresiones artísticas</t>
  </si>
  <si>
    <t>O18. Impulsar la cultura de la transparencia como un motor transversal de la gestión municipal, basado en los principios de un Gobierno Abierto</t>
  </si>
  <si>
    <t>E4.2 Desarrollar políticas públicas y mecanismos intra y extra municipales que impulsen de manera gradual acciones de prevención de enfermedades, protección y promoción de la salud</t>
  </si>
  <si>
    <t>18. Opd´s comude</t>
  </si>
  <si>
    <t>Z. Aportaciones a fondos de inversión y reestructura de pensiones.</t>
  </si>
  <si>
    <t>19. Sindicatura</t>
  </si>
  <si>
    <t>Sindicatura</t>
  </si>
  <si>
    <t>3.4. Minería, manufacturas y construcción</t>
  </si>
  <si>
    <t>1.6.1 Defensa</t>
  </si>
  <si>
    <t>2.10 Garantizar la cultura física y la práctica del deporte como medios
para el desarrollo integral de las personas y la integración de las
comunidades</t>
  </si>
  <si>
    <t>O19. Aumentar la práctica del deporte y actividades físicas de la población</t>
  </si>
  <si>
    <t>O19. Combatir la corrupción en la administración pública municipal, mediante acciones coordinadas</t>
  </si>
  <si>
    <t>E5.1. Garantizar el libre acceso y el uso de instalaciones deportivas públicas de calidad</t>
  </si>
  <si>
    <t>19. Opd´s dif</t>
  </si>
  <si>
    <t>I. Gasto Federalizado.</t>
  </si>
  <si>
    <t>20. Desarrollo Administrativo</t>
  </si>
  <si>
    <t>Coordinación General de Administración e Innovación Gubernamental</t>
  </si>
  <si>
    <t>3.5. Transporte</t>
  </si>
  <si>
    <t>1.6.2 Marina</t>
  </si>
  <si>
    <t>2.11 Promover y garantizar el acceso a un trabajo digno, con seguridad
social y sin ningún tipo de discriminación, a través de la
capacitación en el trabajo, el diálogo social, la política de
recuperación de salarios y el cumplimiento de la normatividad
laboral, con énfasis en la población en situación de vulnerabilidad</t>
  </si>
  <si>
    <t>O20. Reducir la incidencia delictiva y mejorar la percepción de seguridad</t>
  </si>
  <si>
    <t>O20. Defender con eficacia y profesionalismo el patrimonio, los intereses y ordenamientos del municipio, así como asegurar la legalidad de los actos y resoluciones de la autoridad</t>
  </si>
  <si>
    <t>E5.2. Fomentar la práctica de actividades físicas y deportivas en todos los segmentos poblacionales, promoviendo un estilo de vida saludable</t>
  </si>
  <si>
    <t>20. Otros organismos</t>
  </si>
  <si>
    <t>C. Participaciones a entidades federativas y municipios.</t>
  </si>
  <si>
    <t>21. Innovación Gubernamental</t>
  </si>
  <si>
    <t>3.6. Comunicaciones</t>
  </si>
  <si>
    <t>1.6.3 Inteligencia para la Preservación de la Seguridad Nacional</t>
  </si>
  <si>
    <t>3.1 Propiciar un desarrollo incluyente del sistema financiero priorizando la
atención al rezago de la población no atendida y la asignación más
eficiente de los recursos a las actividades con mayor beneficio
económico, social y ambiental</t>
  </si>
  <si>
    <t>O21. Mejorar la impartición de justicia con un sistema efcaz, expedito, imparcial y transparente</t>
  </si>
  <si>
    <t>O21. Publicar oportunamente los acuerdos y resoluciones del Ayuntamiento, y dar seguimiento a su debido cumplimiento</t>
  </si>
  <si>
    <t>E6.1. Fomentar la diversidad y desarrollo cultural comunitario</t>
  </si>
  <si>
    <t>21. Empresa</t>
  </si>
  <si>
    <t>D. Costo financiero, deuda o apoyos a deudores y ahorradores de la banca.</t>
  </si>
  <si>
    <t>22. Combate a la corrupción</t>
  </si>
  <si>
    <t>Contraloría Ciudadana</t>
  </si>
  <si>
    <t>3.7. Turismo</t>
  </si>
  <si>
    <t>1.7.1 Policía</t>
  </si>
  <si>
    <t xml:space="preserve">3.2 Propiciar un ambiente que incentive la formalidad y la creación de
empleos y que permita mejorar las condiciones laborales para las
personas trabajadoras </t>
  </si>
  <si>
    <t>O22. Reducir la impunidad mejorando la imparcialidad, transparencia y efciencia en la procuración de justicia</t>
  </si>
  <si>
    <t>E6.2. Conservar y difundir el patrimonio cultural</t>
  </si>
  <si>
    <t>22. Instituciones religiosas</t>
  </si>
  <si>
    <t>H. Adeudos de ejercicios fiscales anteriores.</t>
  </si>
  <si>
    <t>23. Medio Ambiente</t>
  </si>
  <si>
    <t>Coordinación de General de Gestión Integral de la Ciudad</t>
  </si>
  <si>
    <t>3.8. Ciencia, tecnología e innovación</t>
  </si>
  <si>
    <t>1.7.2 Protección Civil</t>
  </si>
  <si>
    <t xml:space="preserve">3.3 Promover la innovación, la competencia, la integración en las cadenas
de valor y la generación de un mayor valor agregado en todos los
sectores productivos bajo un enfoque de sostenibilidad </t>
  </si>
  <si>
    <t>O23. Garantizar el respeto y la protección de los derechos humanos y eliminar la discriminación</t>
  </si>
  <si>
    <t>E6.3. Fomentar las industrias creativas y promocionar las manifestaciones artísticas</t>
  </si>
  <si>
    <t>23. Instituciones deportivas</t>
  </si>
  <si>
    <t>24. Movilidad y Transporte</t>
  </si>
  <si>
    <t>3.9. Otras industrias y otros asuntos económicos</t>
  </si>
  <si>
    <t>1.7.3 Otros Asuntos de Orden Público y Seguridad</t>
  </si>
  <si>
    <t>3.4 Propiciar un ambiente de estabilidad macroeconómica y finanzas
públicas sostenibles que favorezcan la inversión pública y privada</t>
  </si>
  <si>
    <t>O24. Mejorar la estabilidad y funcionalidad del sistema democrático</t>
  </si>
  <si>
    <t>E6.4.Formar públicos para las artes y capacitación cultural</t>
  </si>
  <si>
    <t>24. Delegaciones</t>
  </si>
  <si>
    <t xml:space="preserve">25. Obra Pública y Control de la Edificación </t>
  </si>
  <si>
    <t>4.1. Transacciones de la deuda pública / costo financiero de la deuda</t>
  </si>
  <si>
    <t>1.7.4 Sistema Nacional de Seguridad Pública</t>
  </si>
  <si>
    <t>3.5 Establecer una política energética soberana, sostenible, baja en
emisiones y eficiente para garantizar la accesibilidad, calidad y
seguridad energética</t>
  </si>
  <si>
    <t>O25. Mejorar la efectividad de las instituciones públicas y gubernamentales</t>
  </si>
  <si>
    <t>E7.1. Generar políticas públicas para garantizar la protección y bienestar de la fauna doméstica y silvestre de la ciudad</t>
  </si>
  <si>
    <t>25. Grupos vulnerables</t>
  </si>
  <si>
    <t>26. Ordenamiento del Territorio</t>
  </si>
  <si>
    <t>4.2. Transferencias, participaciones y aportaciones entre diferentes niveles y órdenes de gobierno</t>
  </si>
  <si>
    <t>1.8.1 Servicios Registrales, Administrativos y Patrimoniales</t>
  </si>
  <si>
    <t xml:space="preserve">3.6 Desarrollar de manera transparente, una red de comunicaciones y
transportes accesible, segura, eficiente, sostenible, incluyente y
moderna, con visión de desarrollo regional y de redes logísticas que
conecte a todas las personas, facilite el traslado de bienes y servicios,
y que contribuya a salvaguardar la seguridad nacional </t>
  </si>
  <si>
    <t>O26. Mejorar la igualdad entre los géneros y empoderar a las mujeres</t>
  </si>
  <si>
    <t>E7.2. Promover en la población el cuidado responsable de los animales de compañía</t>
  </si>
  <si>
    <t>26. Colonias</t>
  </si>
  <si>
    <t>27. Centros Colmena</t>
  </si>
  <si>
    <t>Construcción General de Construcción a la comunidad</t>
  </si>
  <si>
    <t>4.3. Saneamiento del sistema financiero</t>
  </si>
  <si>
    <t>1.8.2 Servicios Estadísticos</t>
  </si>
  <si>
    <t>3.7 Facilitar a la población, el acceso y desarrollo transparente y
sostenible a las redes de radiodifusión y telecomunicaciones, con
énfasis en internet y banda ancha, e impulsar el desarrollo integral de
la economía digital</t>
  </si>
  <si>
    <t>O27. Incrementar la capacidad innovadora en los sectores social, privado y público</t>
  </si>
  <si>
    <t>E7.3. Consolidar a Guadalajara como una ciudad amigable con los animales</t>
  </si>
  <si>
    <t>27. Ejidos</t>
  </si>
  <si>
    <t>28. Educación y Cultura</t>
  </si>
  <si>
    <t>4.4. Adeudos de ejercicios fiscales anteriores</t>
  </si>
  <si>
    <t>1.8.3 Servicios de Comunicación y Medios</t>
  </si>
  <si>
    <t>3.8 Desarrollar de manera sostenible e incluyente los sectores
agropecuario y acuícola-pesquero en los territorios rurales, y en los
pueblos y comunidades indígenas y afromexicanas</t>
  </si>
  <si>
    <t>E8.1.Coadyuvar con otras áreas del Ayuntamiento, ONG’s, Asociaciones Civiles y demás instituciones en la prevención y el combate a las adicciones</t>
  </si>
  <si>
    <t>28. Instituciones financieras</t>
  </si>
  <si>
    <t>1.8.4 Acceso a la Información Pública Gubernamental</t>
  </si>
  <si>
    <t>3.9 Posicionar a México como un destino turístico competitivo, de
vanguardia, sostenible e incluyente
vanguardia, sostenible e incluyent</t>
  </si>
  <si>
    <t>8.2. Diseñar estrategias de atención a grupos que requieran atención diferenciada</t>
  </si>
  <si>
    <t>29. Fideicomiso</t>
  </si>
  <si>
    <t>30. Manejo de la hacienda pública</t>
  </si>
  <si>
    <t>Tesorería</t>
  </si>
  <si>
    <t>1.8.5 Otros</t>
  </si>
  <si>
    <t>3.10 Fomentar un desarrollo económico que promueva la reducción de
emisiones de gases y compuestos de efecto invernadero y la
adaptación al cambio climático para mejorar la calidad de vida de la
población</t>
  </si>
  <si>
    <t>E9.1. Disminuir la cantidad de detenciones no vinculadas a proceso</t>
  </si>
  <si>
    <t>30. Organismos internacionales</t>
  </si>
  <si>
    <t>2.1.1 Ordenación de Desechos</t>
  </si>
  <si>
    <t>E9.2. Reducir las tasas delictivas</t>
  </si>
  <si>
    <t>31. Asociaciones civiles</t>
  </si>
  <si>
    <t>2.1.2 Administración del Agua</t>
  </si>
  <si>
    <t>E9.3. Mejorar la percepción ciudadana de la seguridad y eficacia de la policía</t>
  </si>
  <si>
    <t>32. Organizaciones no gubernamentales</t>
  </si>
  <si>
    <t>2.1.3 Ordenación de Aguas Residuales, Drenaje y Alcantarillado</t>
  </si>
  <si>
    <t>E9.4 Prevenir la naturalización de conductas indebidas en niños y adolescentes, con enfoque de derechos humanos, igualdad de género y gobernanza</t>
  </si>
  <si>
    <t>33. Instituciones educativas internacionales</t>
  </si>
  <si>
    <t>2.1.4 Reducción de la Contaminación</t>
  </si>
  <si>
    <t>E9.5 Reducir la violencia contra las Mujeres</t>
  </si>
  <si>
    <t>34. Instituciones de educación básica</t>
  </si>
  <si>
    <t>2.1.5 Protección de la Diversidad Biológica y del Paisaje</t>
  </si>
  <si>
    <t>E9.6 Fijar una política de respeto y protección a los derechos humanos a la igualdad de género y a la no discriminación</t>
  </si>
  <si>
    <t>35. Instituciones de educación media+</t>
  </si>
  <si>
    <t>2.1.6 Otros de Protección Ambiental</t>
  </si>
  <si>
    <t>E10.1. Reducir la probabilidad de peligros, riesgo y los daños a la población en general y a las infraestructuras, ocasionados por fenómenos naturales</t>
  </si>
  <si>
    <t>36. Instituciones de educación superior</t>
  </si>
  <si>
    <t>2.2.1 Urbanización</t>
  </si>
  <si>
    <t>E10.2. Reducir los riesgos derivados de fenómenos socio-organizativos</t>
  </si>
  <si>
    <t>37. Instituciones de educación técnica</t>
  </si>
  <si>
    <t>2.2.2 Desarrollo Comunitario</t>
  </si>
  <si>
    <t>E10.3.Crear un Sistema Municipal de Protección Civil</t>
  </si>
  <si>
    <t>38. Instituciones de educación</t>
  </si>
  <si>
    <t>2.2.3 Abastecimiento de Agua</t>
  </si>
  <si>
    <t>E10.4.Fortalecimiento del equipo USAR-GDL para mejorar tiempos de respuesta ante sismos, rescates y estructuras colapsadas</t>
  </si>
  <si>
    <t>39. Asociaciones vecinales</t>
  </si>
  <si>
    <t>2.2.4 Alumbrado Público</t>
  </si>
  <si>
    <t>E11.1. Instaurar en el área de juzgados municipales mecanismos de control y respeto a los derechos humanos, la inclusión y la perspectiva de género</t>
  </si>
  <si>
    <t>40.becarios</t>
  </si>
  <si>
    <t>2.2.5 Vivienda</t>
  </si>
  <si>
    <t>E11.2. Promover la “Cultura de la Paz” en todos los sectores sociales de la población del municipio</t>
  </si>
  <si>
    <t>41. Migrantes</t>
  </si>
  <si>
    <t>2.2.6 Servicios Comunales</t>
  </si>
  <si>
    <t>E11.3. Dar seguimiento a los infractores durante su arresto, generando responsabilidad y evitar reincidencia</t>
  </si>
  <si>
    <t>42. Instituto de pensiones del estado de jalisco</t>
  </si>
  <si>
    <t>2.2.7 Desarrollo Regional</t>
  </si>
  <si>
    <t>E12.1. Reducir los tiempos y ampliar la cobertura en la atención de reportes por fallas en servicios</t>
  </si>
  <si>
    <t>43. Imss</t>
  </si>
  <si>
    <t>2.3.1 Prestación de Servicios de Salud a la Comunidad</t>
  </si>
  <si>
    <t>E12.2. Mejorar los niveles de iluminación en la ciudad</t>
  </si>
  <si>
    <t>44. Cfe</t>
  </si>
  <si>
    <t>2.3.2 Prestación de Servicios de Salud a la Persona</t>
  </si>
  <si>
    <t>E12.3. Impulsar, con las diversas áreas involucradas del Municipio, una política integral y sostenible de gestión de residuos sólidos para reducir su volumen, costo e impacto ambiental</t>
  </si>
  <si>
    <t>45. Siapa</t>
  </si>
  <si>
    <t>2.3.3 Generación de Recursos para la Salud</t>
  </si>
  <si>
    <t>E12.4. Realizar un plan de mejoramiento y mantenimiento de los cementerios municipales para hacerlos más seguros y funcionales</t>
  </si>
  <si>
    <t>46. Instituciones de cultura</t>
  </si>
  <si>
    <t>2.3.4 Rectoría del Sistema de Salud</t>
  </si>
  <si>
    <t>E12.5. Mejorar la imagen, limpieza y conservación del equipamiento y mobiliario urbano</t>
  </si>
  <si>
    <t>47. Docentes</t>
  </si>
  <si>
    <t>2.3.5 Protección Social en Salud</t>
  </si>
  <si>
    <t>E12.6. Renovar la infraestructura de mercados municipales, además de brindarles mejoramiento y mantenimiento</t>
  </si>
  <si>
    <t>48. Sindicatos</t>
  </si>
  <si>
    <t>2.4.1 Deporte y Recreación</t>
  </si>
  <si>
    <t>E12.7. Mejorar la atención, cuidado y conservación de parques, jardines y áreas verdes intra - urbanas</t>
  </si>
  <si>
    <t>49. Colegios de profesionistas</t>
  </si>
  <si>
    <t>2.4.2 Cultura</t>
  </si>
  <si>
    <t>E12.8. Brindar mantenimiento efectivo a las infraestructuras y superficies de rodamiento en las vialidades</t>
  </si>
  <si>
    <t>50. Asociaciones empresariales</t>
  </si>
  <si>
    <t>2.4.3 Radio, Televisión y Editoriales</t>
  </si>
  <si>
    <t>E12.9. Realizar un plan de renovación integral del rastro municipal para mejorar su inocuidad, seguridad y eficiencia</t>
  </si>
  <si>
    <t>51. Camaras empresariales</t>
  </si>
  <si>
    <t>2.4.4 Asuntos Religiosos y Otras Manifestaciones Sociales</t>
  </si>
  <si>
    <t>E12.10. Regular y garantizar el orden en la operación de los tianguis y el comercio en espacios abiertos</t>
  </si>
  <si>
    <t>52. Sector primario</t>
  </si>
  <si>
    <t>2.5.1 Educación Básica</t>
  </si>
  <si>
    <t>E13.1.Renovación ampliación y mejoramiento de los equipamientos y espacios públicos</t>
  </si>
  <si>
    <t>53. Sector secundario</t>
  </si>
  <si>
    <t>2.5.2 Educación Media Superior</t>
  </si>
  <si>
    <t>E13.2. Impulso al desarrollo de vivienda adecuada a la demanda</t>
  </si>
  <si>
    <t>54. Sector de terciario</t>
  </si>
  <si>
    <t>2.5.3 Educación Superior</t>
  </si>
  <si>
    <t>E13.3. Mantener un entorno atractivo para que el sector privado de la vivienda tenga las mejores condiciones para generar la oferta de soluciones habitacionales que requiere el municipio</t>
  </si>
  <si>
    <t>55. Bomberos</t>
  </si>
  <si>
    <t>2.5.4 Posgrado</t>
  </si>
  <si>
    <t>E13.4. Retomar y fortalecer las atribuciones y capacidades de promoción inmobiliaria directa del Ayuntamiento para dirigirlas prioritariamente a la demanda de vivienda que no puede ser atendida por el sector privado</t>
  </si>
  <si>
    <t>56. Policias</t>
  </si>
  <si>
    <t>2.5.5 Educación para Adultos</t>
  </si>
  <si>
    <t>E13.5. Actualizar los instrumentos y normativa de ordenamiento territorial y planeación urbana en el municipio así como la normatividad relativa con criterios de sustentabilidad ambiental, accesibilidad universal y competitividad</t>
  </si>
  <si>
    <t>57. Personal del sector salud</t>
  </si>
  <si>
    <t>E13.6. Mejorar las regulaciones de desarrollo urbano para que sean más simples y supongan una menor carga administrativa y al Ayuntamiento, sin poner en riesgo la salud pública, la seguridad de las edificaciones o la protección al medio ambiente</t>
  </si>
  <si>
    <t>58. Peatones</t>
  </si>
  <si>
    <t>2.6.1 Enfermedad e Incapacidad</t>
  </si>
  <si>
    <t>E14.1: Gestión y planeación de infraestructura para la movilidad no motorizada</t>
  </si>
  <si>
    <t>59. Ciclistas</t>
  </si>
  <si>
    <t>2.6.2 Edad Avanzada</t>
  </si>
  <si>
    <t>E14.2: Gestión, evaluación y planeación del tránsito y transporte</t>
  </si>
  <si>
    <t>60. Automovilistas</t>
  </si>
  <si>
    <t>2.6.3 Familia e Hijos</t>
  </si>
  <si>
    <t>E14.3: Renovación, ampliación y mejoramiento de la infraestructura</t>
  </si>
  <si>
    <t>61.reserva territorial</t>
  </si>
  <si>
    <t>2.6.4 Desempleo</t>
  </si>
  <si>
    <t>E14.4 Difusión y sensibilización de una correcta cultura vial, a través de programas educativos que promuevan la seguridad vial y un cambio de paradigma hacia una movilidad sustentable</t>
  </si>
  <si>
    <t>62. Área protegida</t>
  </si>
  <si>
    <t>2.6.5 Alimentación y Nutrición</t>
  </si>
  <si>
    <t>E14.5: Marco de colaboración normativa e implementación de los instrumentos legales en materia de movilidad</t>
  </si>
  <si>
    <t>63. Áreas de riesgo</t>
  </si>
  <si>
    <t>2.6.6 Apoyo Social para la Vivienda</t>
  </si>
  <si>
    <t>E14.6: Regulación y supervisión del estacionamiento</t>
  </si>
  <si>
    <t>64. Damnificados</t>
  </si>
  <si>
    <t>2.6.7 Indígenas</t>
  </si>
  <si>
    <t>E15.1 Generar y analizar diagnósticos integrales para una gestión con base en el conocimiento</t>
  </si>
  <si>
    <t>65. Especies protegidas</t>
  </si>
  <si>
    <t>2.6.8 Otros Grupos Vulnerables</t>
  </si>
  <si>
    <t>E15.2 Fortalecer la gobernanza ambiental y la corresponsabilidad ciudadana con la sustentabilidad</t>
  </si>
  <si>
    <t>66. Fauna</t>
  </si>
  <si>
    <t>2.6.9 Otros de Seguridad Social y Asistencia Social</t>
  </si>
  <si>
    <t>E15.3 Conservar y mejorar la superficie verde intraurbana y la salud del arbolado</t>
  </si>
  <si>
    <t>67. Flora</t>
  </si>
  <si>
    <t>2.7.1 Otros Asuntos Sociales</t>
  </si>
  <si>
    <t>E15.4. Fortalecer la estrategia acción climática municipal</t>
  </si>
  <si>
    <t>68. Semovientes</t>
  </si>
  <si>
    <t>3.1.1 Asuntos Económicos y Comerciales en General</t>
  </si>
  <si>
    <t>E15.5. Consolidar el Programa de Gestión Integral de Residuos Base Cero</t>
  </si>
  <si>
    <t>69. Acuicultura</t>
  </si>
  <si>
    <t>3.1.2 Asuntos Laborales Generales</t>
  </si>
  <si>
    <t>E15.6. Reducir los niveles de contaminación ambiental mediante la aplicación de políticas regulatorias más efectivas</t>
  </si>
  <si>
    <t>70. Auditoria superior</t>
  </si>
  <si>
    <t>3.2.1 Agropecuaria</t>
  </si>
  <si>
    <t>E16.1. Mejorar las normas,
procedimientos y sistemas de
información para el manejo de
La hacienda municipal</t>
  </si>
  <si>
    <t>71. Órganos autónomos</t>
  </si>
  <si>
    <t>3.2.2 Silvicultura</t>
  </si>
  <si>
    <t>E16.2. Fortalecer la
recaudación de ingresos
municipales</t>
  </si>
  <si>
    <t>72. Asociaciones sin fines de lucro</t>
  </si>
  <si>
    <t>3.2.3 Acuacultura, Pesca y Caza</t>
  </si>
  <si>
    <t>E16.3. Propiciar un gasto
público más eficiente,
manteniendo la disciplina y el
equilibrio presupuestal, así
como la transparencia.</t>
  </si>
  <si>
    <t>73. Cooperativas</t>
  </si>
  <si>
    <t>3.2.4 Agroindustrial</t>
  </si>
  <si>
    <t>E17.1. Hacer más eficiente la administración de los recursos, bienes y servicios adquiridos como parte del patrimonio municipal</t>
  </si>
  <si>
    <t>74. Cruz roja</t>
  </si>
  <si>
    <t>3.2.5 Hidroagrícola</t>
  </si>
  <si>
    <t>E17.2. Desarrollar el sistema de capacitación, profesionalización y certificación de aptitudes, así como garantizar la calidad en el servicio público</t>
  </si>
  <si>
    <t>75. Tianguis</t>
  </si>
  <si>
    <t>3.2.6 Apoyo Financiero a la Banca y Seguro Agropecuario</t>
  </si>
  <si>
    <t>E17.3. Impulsar la innovación y mejora tecnológica en la operación de las dependencias públicas</t>
  </si>
  <si>
    <t>76. Indigentes</t>
  </si>
  <si>
    <t>3.3.1 Carbón y Otros Combustibles Minerales Sólidos</t>
  </si>
  <si>
    <t>E17.4. Mejorar la comunicación estratégica del gobierno hacia la ciudadanía</t>
  </si>
  <si>
    <t>77. Inmigrante</t>
  </si>
  <si>
    <t>3.3.2 Petróleo y Gas Natural (Hidrocarburos)</t>
  </si>
  <si>
    <t>E17.5. Impulsar la calidad en el servicio y mejorar la eficiencia administrativa</t>
  </si>
  <si>
    <t>78. Estudiantes</t>
  </si>
  <si>
    <t>3.3.3 Combustibles Nucleares</t>
  </si>
  <si>
    <t>E17.6.Descentralizar y facilitar el acercamiento de los servicios de las distintas dependencias a cada zona del municipio</t>
  </si>
  <si>
    <t>79. Enfermo crónico degenerativo</t>
  </si>
  <si>
    <t>3.3.4 Otros Combustibles</t>
  </si>
  <si>
    <t>E17.7 Vincular y coordinar a las distintas áreas del Gobierno de Guadalajara con la población de la ciudad</t>
  </si>
  <si>
    <t>80. Enfermo ambulatorio</t>
  </si>
  <si>
    <t>3.3.5 Electricidad</t>
  </si>
  <si>
    <t>E17.8. Supervisar el cumplimiento de la normatividad municipal para asegurar el orden y respeto en la ciudad</t>
  </si>
  <si>
    <t>81. Museos</t>
  </si>
  <si>
    <t>3.3.6 Energía no Eléctrica</t>
  </si>
  <si>
    <t>E18.1. Garantizar el acceso a la información, rendición de cuentas y protección de datos personales basado en los criterios que establece la normatividad en la materia y los organismos evaluadores de mayor acreditación en transparencia</t>
  </si>
  <si>
    <t>82. Servidores públicos</t>
  </si>
  <si>
    <t>3.4.1 Extracción de Recursos Minerales excepto los Combustibles Minerales</t>
  </si>
  <si>
    <t>E18.2. Alcanzar los máximos niveles de transparencia a través de seguir publicando de forma continua información más transparente, clara, accesible, utilizando software de acceso libre</t>
  </si>
  <si>
    <t>83. Fuerzas armadas</t>
  </si>
  <si>
    <t>3.4.2 Manufacturas</t>
  </si>
  <si>
    <t>E19.1. Involucrar a la ciudadanía en la instauración de acciones y políticas anticorrupción</t>
  </si>
  <si>
    <t>84. Zona arqueológica</t>
  </si>
  <si>
    <t>3.4.3 Construcción</t>
  </si>
  <si>
    <t>E19.2. Impulsar acciones para armonizar y verificar el cumplimiento del marco normativo y la instrumentación de medidas preventivas que abatan los niveles de corrupción</t>
  </si>
  <si>
    <t>85. Huérfanos</t>
  </si>
  <si>
    <t>3.5.1 Transporte por Carretera</t>
  </si>
  <si>
    <t>E20.1. Fortalecer los mecanismos de coordinación, revisión y validación jurídica de los actos efectuados por la administración</t>
  </si>
  <si>
    <t>86. Desaparecidos</t>
  </si>
  <si>
    <t>3.5.2 Transporte por Agua y Puertos</t>
  </si>
  <si>
    <t>E20.2. Mejorar los procesos de información, trámite y gestión de los actos jurídicos y sus procesos en los que sea parte el Gobierno Municipal</t>
  </si>
  <si>
    <t>87. Víctima</t>
  </si>
  <si>
    <t>3.5.3 Transporte por Ferrocarril</t>
  </si>
  <si>
    <t>E21.1. Publicar y dar puntual seguimiento a los acuerdos del Ayuntamiento</t>
  </si>
  <si>
    <t>88. Infractor</t>
  </si>
  <si>
    <t>3.5.4 Transporte Aéreo</t>
  </si>
  <si>
    <t>E21.2. Atender y canalizar las solicitudes ciudadanas</t>
  </si>
  <si>
    <t>89. Indemnizados por responsabilidad patrimonial</t>
  </si>
  <si>
    <t>3.5.5 Transporte por Oleoductos y Gasoductos y Otros Sistemas de Transporte</t>
  </si>
  <si>
    <t>E21.3. Mejorar las condiciones operativas del archivo histórico del municipio sistematizando sus herramientas de consulta</t>
  </si>
  <si>
    <t>90. Artistas</t>
  </si>
  <si>
    <t>3.5.6 Otros Relacionados con Transporte</t>
  </si>
  <si>
    <t>E21.4.Prestar eficientemente los servicios del registro civil</t>
  </si>
  <si>
    <t>91. Ciudadanos</t>
  </si>
  <si>
    <t>3.6.1 Comunicaciones</t>
  </si>
  <si>
    <t>E21.5. Incrementar los lazos e intercambios del municipio a nivel internacional</t>
  </si>
  <si>
    <t>92. Residentes</t>
  </si>
  <si>
    <t>3.7.1 Turismo</t>
  </si>
  <si>
    <t>93. Madres solteras</t>
  </si>
  <si>
    <t>3.7.2 Hoteles y Restaurantes</t>
  </si>
  <si>
    <t>94. Menores en edad escolar básica</t>
  </si>
  <si>
    <t>3.8.1 Investigación Científica</t>
  </si>
  <si>
    <t>95. Estudiantes en edad escolar media</t>
  </si>
  <si>
    <t>3.8.2 Desarrollo Tecnológico</t>
  </si>
  <si>
    <t>96. Estudiantes en edad escolar superior</t>
  </si>
  <si>
    <t>3.8.3 Servicios Científicos y Tecnológicos</t>
  </si>
  <si>
    <t>97. Indistinto</t>
  </si>
  <si>
    <t>3.8.4 Innovación</t>
  </si>
  <si>
    <t>3.9.1 Comercio, Distribución, Almacenamiento y Depósito</t>
  </si>
  <si>
    <t>3.9.2 Otras Industrias</t>
  </si>
  <si>
    <t>3.9.3 Otros Asuntos Económicos</t>
  </si>
  <si>
    <t>4.1.1 Deuda Pública Interna</t>
  </si>
  <si>
    <t>4.1.2 Deuda Pública Externa</t>
  </si>
  <si>
    <t>4.2.1 Transferencias entre Diferentes Niveles y Órdenes de Gobierno</t>
  </si>
  <si>
    <t>4.2.2 Participaciones entre Diferentes Niveles y Órdenes de Gobierno</t>
  </si>
  <si>
    <t>4.2.3 Aportaciones entre Diferentes Niveles y Órdenes de Gobierno</t>
  </si>
  <si>
    <t>4.3.1 Saneamiento del Sistema Financiero</t>
  </si>
  <si>
    <t>4.3.2 Apoyos IPAB</t>
  </si>
  <si>
    <t>4.3.3 Banca de Desarrollo</t>
  </si>
  <si>
    <t>4.3.4 Apoyo a los programas de reestructura en unidades de inversión (UDIS)</t>
  </si>
  <si>
    <t>4.4.1 Adeudos de Ejercicios Fiscales Anteriores</t>
  </si>
  <si>
    <t>3. Equidad de Oportunidades</t>
  </si>
  <si>
    <t>LINEA DE ACCIÓN</t>
  </si>
  <si>
    <t xml:space="preserve">L2.6.2. Asistencia, promoción y restitución de derechos a personas y grupos en condición de vulnerabilidad mediante servicios de salud, nutrición, psicológicos y de habilidades para el trabajo. </t>
  </si>
  <si>
    <t>LINEA BASE</t>
  </si>
  <si>
    <t xml:space="preserve">Contribuir a la formación y capacitación de las personas en situación de vulnerabilidad que habitan Guadalajara para crear oportunidades, reducir los riesgos psicosociales y construir comunidad a través de procesos de educación formal e informal </t>
  </si>
  <si>
    <t>Porcentaje de la población objetivo de los programas del eje de Guadalajara bien educada que termina sus procesos de capacitación de manera satisfactoria en el ejercicio 2023</t>
  </si>
  <si>
    <t xml:space="preserve">Mide el porcentaje de la población objetivo de los programas del eje de Guadalajara bien educada que termina sus procesos de capacitación de manera satisfactoria respecto de la meta planteada </t>
  </si>
  <si>
    <t>Número de usuarias y usuarios de los programas del eje de Guadalajara bien educada que termina sus procesos formativos y de capacitación/ Número total de usuarias y usuarios de los programas del eje de Guadalajara bien educada</t>
  </si>
  <si>
    <t>Número de usuarias y usuarios de los programas del eje de Guadalajara bien educada que termina sus procesos formativos</t>
  </si>
  <si>
    <t xml:space="preserve"> Número total de usuarias y usuarios de los programas del eje de Guadalajara bien educada</t>
  </si>
  <si>
    <t>No disponible</t>
  </si>
  <si>
    <t xml:space="preserve">V1: Reporte de avance mensual de cada programa del eje de Guadalajara Bien Educada y listas de asistencia de capacitaciones y actividades de formación / V2: Planes de trabajo de los programas operativos que integran el eje  temático de Guadalajara bien educada del Sistema DIF Guadalajara </t>
  </si>
  <si>
    <t>Las y los usuarios de los programas del eje de Guadalajara bien educada cuentan con los medios necesarios para terminar de manera satisfactoria los procesos formativos a los que se inscribieron.</t>
  </si>
  <si>
    <t>P1. Niñas y Niños con vulnerabilidad económica tienen acceso y permanencia a la educación inicial y preescolar que contribuye al ejercicio de su derecho a la educación</t>
  </si>
  <si>
    <t>Porcentaje de cumplimiento de metas institucionales en los programas del eje Guadalajara Bien Educada en 2023</t>
  </si>
  <si>
    <t>Mide el porcentaje de procesos de educación inicial y de adquisición de habilidades implementados en el ejercicio 2023</t>
  </si>
  <si>
    <t>Número de preescolares operando + numero de CDC con servicio de talleres o programación de formación /48*100</t>
  </si>
  <si>
    <t xml:space="preserve">Número de preescolares operando + numero de CDC con servicio de talleres o programación de formación </t>
  </si>
  <si>
    <t>V1: Reporte de avance mensual de cada programa del eje de Guadalajara Bien Educada, actualización de registro de preescolares ante la SEJ, listas de asistencia de los programas de formación, listas de registros de alumnas y alumnos de educación inicial y preescolar/ V2: Plan de trabajo del programa de Educación Preeecolar y de Centros de Desarrollo Infantil</t>
  </si>
  <si>
    <t>Los programas del eje de Guadalajara Bien Educada son accesibles para la población objetivo que fue definida por los mismos</t>
  </si>
  <si>
    <t>C1. Servicio de educación inicial y preescolar para niñas y niños en condición de vulnerabilidad económica en CDI, CEDI y CAIC brindados</t>
  </si>
  <si>
    <t xml:space="preserve">Porcentaje de demanda cubierta sobre servicios de atención educativa y asistencial para niñas y niños en condición de vulnerabilidad económica brindados en CDI </t>
  </si>
  <si>
    <t>Mide el porcentaje de demanda cubierta sobre servicios de atención educativa y asistencial para niñas y niños en condición de vulnerabilidad económica respecto de la meta planteada</t>
  </si>
  <si>
    <t>Eficiencia</t>
  </si>
  <si>
    <t xml:space="preserve"> Número total de solicitudes para acceder a servicios educativos y asistenciales de niñas y niños con vulnerabilidad económica</t>
  </si>
  <si>
    <t xml:space="preserve">V1: Expedientes de niñas y niños que cursan preescolar en los CDC y CDI o educación inicial /V2: Solicitudes de ingreso para estos servicios </t>
  </si>
  <si>
    <t>Las madres y padres de familia registran a sus hijas e hijos en educación inicial y preescolar de los CDI y CAIC</t>
  </si>
  <si>
    <t>ACTIVIDAD 1 C1</t>
  </si>
  <si>
    <t xml:space="preserve">A1C1. Cumplimiento de procesos de formación en CDI y CAIC </t>
  </si>
  <si>
    <t xml:space="preserve">Porcentaje de Niñas y Niños que terminan el ciclo escolar en educación inicial y preescolar en CDI y CAIC </t>
  </si>
  <si>
    <t>Mide el total de Niñas y Niños que terminan el ciclo escolar en  educación inicial y preescolar en CDI y CAIC respecto de la meta planteada</t>
  </si>
  <si>
    <t>Número de niñas y niños menores de 6 años que concluyeron el ciclo escolar en educación inicial y preescolar / Número total de niñas y niños que ingresaron al ciclo escoalr en educación inicial y  tercero de preescolar*100</t>
  </si>
  <si>
    <t>Número de niñas y niños menores de 6 años que concluyeron el ciclo escolar en educación inicial y preescolar</t>
  </si>
  <si>
    <t>Número total de niñas y niños que ingresaron al ciclo escoalr en educación inicial y tercero de preescolar</t>
  </si>
  <si>
    <t xml:space="preserve">Porcenatje </t>
  </si>
  <si>
    <t xml:space="preserve">V1: Expedientes de usuarias y usuarios que ingresaron al servicio / V2: Expedientes de usuarias y usuarios que completan la educación preescolar </t>
  </si>
  <si>
    <t>Niñas y Niños que terminan su proceso formativo de nivel preescolar</t>
  </si>
  <si>
    <t>ACTIVIDAD 2 C1</t>
  </si>
  <si>
    <t>A2C1 Otorgamiento del  servicio de educación preescolar en CDI</t>
  </si>
  <si>
    <t>Niños y Niñas que concluyen la educación preescolar en los CDI</t>
  </si>
  <si>
    <t>Mide el porcentaje de Niños y Niñas que concluyen la educación preescolar en los CDI</t>
  </si>
  <si>
    <t>Número de niñas y niños menores de 6 años que concluyeron la educación preescolar en CDI/ Número total de niñas y niños que ingresaron al último ciclo escolar de educación preescolar en CDI*100</t>
  </si>
  <si>
    <t>Número de niñas y niños menores de 6 años que concluyeron la educación preescolar en CDI</t>
  </si>
  <si>
    <t>Número total de niñas y niños que ingresaron al último ciclo escolar de educación preescolar en CDI</t>
  </si>
  <si>
    <t>V1: Expedientes de NN que cursan preescolar en los CDC / V2: Expedientes de NN que finalizan su formación de preescolar en CDC</t>
  </si>
  <si>
    <t>Niñas y niños menores de seis años concluyen su educación preescolar y se facilita el derecho a la educación</t>
  </si>
  <si>
    <t xml:space="preserve">COMPONENTE 2 </t>
  </si>
  <si>
    <t>C2. Impartición de educación preescolar para el desarrollo de habilidades de niñas y niños en condición de vulnerabilidad económica otorgada</t>
  </si>
  <si>
    <t>Porcentaje de eficiencia terminal de las niñas y niños que asisten al Preescolar en CDC</t>
  </si>
  <si>
    <t>Mide el porcentaje de Niños y Niñas que concluyen la educación preescolar en los CDC</t>
  </si>
  <si>
    <t>Número de niñas y niños que terminan su ciclo escolar en CDC / Número de niñas y niños que ingresan al último ciclo escolar de ciclo escolar en CDC *100</t>
  </si>
  <si>
    <t>Número de niñas y niños menores de 6 años que concluyeron la educación preescolar en CDC</t>
  </si>
  <si>
    <t>Número de niñas y niños que ingresan al último ciclo escolar de edcuación preescolar en CDC</t>
  </si>
  <si>
    <t>V1. Expedientes de niñas y niños que cursan preescolar en los CDC</t>
  </si>
  <si>
    <t>ACTIVIDAD 1 C2</t>
  </si>
  <si>
    <t xml:space="preserve">A1C2. Atención a niñas y niños a través de educación preescolar </t>
  </si>
  <si>
    <t>Porcentaje de niñas y niños que asisten al Preescolar en CDC</t>
  </si>
  <si>
    <t>Mide el porcentaje de asistencia de las niñas y los niños a los preescolares en los CDC</t>
  </si>
  <si>
    <t>Número de niñas y niños que asisten al preescolar en CDC / Número de solicitudes de niñas y niños para ingresar a educación preescolar en CDC *100</t>
  </si>
  <si>
    <t>Número de niñas y niños que ingresaron a los preescolares de los CDC</t>
  </si>
  <si>
    <t>Número de niñas y niños que solicitaron un espacio en los preescolares</t>
  </si>
  <si>
    <t>V1. Listas de asistencia</t>
  </si>
  <si>
    <t>La población se encuentra satisfecha con los diagnósticos y valoraciones psicológicas realizadas por el CAPI</t>
  </si>
  <si>
    <t>COMPONENTE 3</t>
  </si>
  <si>
    <t>C3. Talleres, cursos y adiestramientos realizados en CDC´s e ICAS durante el 2023</t>
  </si>
  <si>
    <t>Porcentaje de capacitaciones realizadas en CDC e ICAS</t>
  </si>
  <si>
    <t>Mide el porcentaje de capacitaciones que se imparten en los CDC</t>
  </si>
  <si>
    <t>Número de capacitaciones realizadas en CDC e ICAS/ Número de capacitaciones programadas en los CDC e ICAS *100</t>
  </si>
  <si>
    <t>Número de capacitaciones realizadas en CDC</t>
  </si>
  <si>
    <t>Número de capacitaciones programadas en los CDC</t>
  </si>
  <si>
    <t>V1: Convocatorias, V2: Listas de asistencia, V3: Fotografías</t>
  </si>
  <si>
    <t xml:space="preserve">La población se interesa en la oferta de capacitaciones de los CDC </t>
  </si>
  <si>
    <t>ACTIVIDAD 1 C3</t>
  </si>
  <si>
    <t>A1C3. Realización de actividades que promueven el emprendimiento, la capacitación para el trabajo y la economía solidaria en los CDC</t>
  </si>
  <si>
    <t>Porcentaje de actividades realizadas en los CDC que promovieron el emprendimiento</t>
  </si>
  <si>
    <t>Mide el porcentaje de actividades que se implementan con respecto a lo programado</t>
  </si>
  <si>
    <t>Número de talleres formativos y de capacitación implementados en CDC/Número de talleres formativos y de capacitación programados en CDC*100</t>
  </si>
  <si>
    <t>Número de talleres formativos y de capacitación implementados en CDC</t>
  </si>
  <si>
    <t>Número de talleres formativos y de capacitación programados en CDC</t>
  </si>
  <si>
    <t xml:space="preserve">Convocatorias, fotografías, listas de asistencia </t>
  </si>
  <si>
    <t>Las personas usuarias y usuarios de los CDC cuentan con oportunidades para generar ingresos propios y fortalecer el desarrollo de habilidades para realizar actividades productivas</t>
  </si>
  <si>
    <t>COMPONENTE 4</t>
  </si>
  <si>
    <t>C4. Atenciones terapéuticas a niñas y niños con barreras de aprendizaje brindadas, en el Centro de Atención Psicopedagógica Infantil</t>
  </si>
  <si>
    <t>Promedio de personas atendidas con atención terapeutica - educativa en el ejercicio 2022</t>
  </si>
  <si>
    <t xml:space="preserve">Mide el promedio de personas atendidas con atención terapeutica - educativa </t>
  </si>
  <si>
    <t xml:space="preserve">Número total de personas atendidas/ número de meses del año </t>
  </si>
  <si>
    <t>número de meses del año</t>
  </si>
  <si>
    <t xml:space="preserve">V1: Listas de asistencia a servicios otorgados  y fichas de seguimiento o atención a usuarios/ V2: solicitudes de servicios de atención terapeutica - educativa </t>
  </si>
  <si>
    <t>La  población objetivo accede a la socializiación de los servicios y la convocatoria de los mismos para que  acudir a su uso y aprovechamiento</t>
  </si>
  <si>
    <t>ACTIVIDAD 1 C4</t>
  </si>
  <si>
    <t>A1C4 Ejecución de actividades de diagnóstico y valoración psicológica para niñas y niños que requieran atención en el CAPI</t>
  </si>
  <si>
    <t>Porcentaje de diagnósticos realizados a niñas y niños que requieran atención en el CAPI</t>
  </si>
  <si>
    <t>Mide el número de diagnósticos realizados a niñas y niños que requieran atención en el CAPI respecto de la meta planteada</t>
  </si>
  <si>
    <t>Número de diagnósticos realizados a niñas y niños que requieren la atención del CAPI/ número de niñas y niños que requieren la atención del CAPI*100</t>
  </si>
  <si>
    <t>Número de diagnósticos realizados a niñas y niños que requieren la atención del CAPI</t>
  </si>
  <si>
    <t>número de niñas y niños que requieren la atención del CAPI</t>
  </si>
  <si>
    <t xml:space="preserve">V1:Expedientes de diagnósticos realizados y solicitudes de servicios ingresadas / V2: Padrón de usuarios de CAPI </t>
  </si>
  <si>
    <t>ACTIVIDAD 2 C4</t>
  </si>
  <si>
    <t>A2C4  Impartición de terapias para el desarrollo psicosocial de las niñas, los niños y los adolescentes</t>
  </si>
  <si>
    <t xml:space="preserve">Porcentaje de cumplimiento en la ejecución de terapias de lenguaje, conducta y aprendizaje en el CAPI </t>
  </si>
  <si>
    <t>Mide el porcentaje de cumplimiento en la ejecución de terapias de lenguaje, conducta y aprendizaje respecto de la meta planteada</t>
  </si>
  <si>
    <t>Terapias de lenguaje, conducta y aprendizaje ejecutadas/ terapias de lenguaje, conducta y aprendizaje programadas*100</t>
  </si>
  <si>
    <t>Terapias de lenguaje ejecutadas</t>
  </si>
  <si>
    <t xml:space="preserve"> Terapias de lenguaje, conducta y aprendizaje programadas</t>
  </si>
  <si>
    <t>V1:Bitácora de servicio de terapia de lenguaje, conducta  y aprendizaje /V2: solicitudes de servicios ingresadas</t>
  </si>
  <si>
    <t>La ciudadanía acude a los servicios del CAPi</t>
  </si>
  <si>
    <t>META ALCANZADA A DICIEMBRE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</si>
</sst>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8" formatCode="&quot;$&quot;#,##0.00;[Red]\-&quot;$&quot;#,##0.00"/>
    <numFmt numFmtId="164" formatCode="_-&quot;$&quot;* #,##0.00_-;\-&quot;$&quot;* #,##0.00_-;_-&quot;$&quot;* &quot;-&quot;??_-;_-@"/>
  </numFmts>
  <fonts count="28">
    <font>
      <sz val="11"/>
      <color theme="1"/>
      <name val="Calibri"/>
      <scheme val="minor"/>
    </font>
    <font>
      <b/>
      <sz val="11"/>
      <color theme="1"/>
      <name val="Calibri"/>
    </font>
    <font>
      <sz val="11"/>
      <color rgb="FF000000"/>
      <name val="Calibri"/>
    </font>
    <font>
      <sz val="11"/>
      <color theme="1"/>
      <name val="Calibri"/>
    </font>
    <font>
      <sz val="11"/>
      <name val="Calibri"/>
    </font>
    <font>
      <sz val="12"/>
      <color theme="1"/>
      <name val="Calibri"/>
    </font>
    <font>
      <sz val="11"/>
      <color theme="1"/>
      <name val="Calibri"/>
      <scheme val="minor"/>
    </font>
    <font>
      <b/>
      <sz val="12"/>
      <color theme="1"/>
      <name val="Calibri"/>
    </font>
    <font>
      <sz val="12"/>
      <color theme="1"/>
      <name val="Arial"/>
    </font>
    <font>
      <sz val="12"/>
      <color rgb="FF000000"/>
      <name val="Calibri"/>
    </font>
    <font>
      <b/>
      <sz val="12"/>
      <color theme="1"/>
      <name val="Arial"/>
    </font>
    <font>
      <sz val="12"/>
      <color theme="1"/>
      <name val="Noto Sans Symbols"/>
    </font>
    <font>
      <b/>
      <sz val="10"/>
      <color theme="1"/>
      <name val="Arial"/>
    </font>
    <font>
      <b/>
      <sz val="11"/>
      <color theme="1"/>
      <name val="Arial"/>
    </font>
    <font>
      <sz val="12"/>
      <color theme="1"/>
      <name val="&quot;Noto Sans Symbols&quot;"/>
    </font>
    <font>
      <b/>
      <sz val="9"/>
      <color theme="1"/>
      <name val="Arial"/>
    </font>
    <font>
      <sz val="11"/>
      <color theme="1"/>
      <name val="Arial"/>
    </font>
    <font>
      <b/>
      <sz val="11"/>
      <color theme="1"/>
      <name val="Calibri"/>
      <scheme val="minor"/>
    </font>
    <font>
      <sz val="11"/>
      <color theme="1"/>
      <name val="Arial"/>
    </font>
    <font>
      <sz val="11"/>
      <color rgb="FF000000"/>
      <name val="Arial"/>
    </font>
    <font>
      <sz val="11"/>
      <color rgb="FF000000"/>
      <name val="Roboto"/>
    </font>
    <font>
      <sz val="12"/>
      <color rgb="FF000000"/>
      <name val="Arial"/>
    </font>
    <font>
      <b/>
      <sz val="11"/>
      <color rgb="FF000000"/>
      <name val="Arial"/>
    </font>
    <font>
      <sz val="11"/>
      <color rgb="FF000000"/>
      <name val="Roboto"/>
    </font>
    <font>
      <sz val="9"/>
      <color rgb="FF000000"/>
      <name val="&quot;Google Sans Mono&quot;"/>
    </font>
    <font>
      <sz val="11"/>
      <color rgb="FF000000"/>
      <name val="Calibri"/>
    </font>
    <font>
      <sz val="8"/>
      <color rgb="FF000000"/>
      <name val="Arial"/>
    </font>
    <font>
      <sz val="11"/>
      <color theme="1"/>
      <name val="Arial"/>
      <family val="2"/>
    </font>
  </fonts>
  <fills count="9">
    <fill>
      <patternFill patternType="none"/>
    </fill>
    <fill>
      <patternFill patternType="gray125"/>
    </fill>
    <fill>
      <patternFill patternType="solid">
        <fgColor theme="0"/>
        <bgColor theme="0"/>
      </patternFill>
    </fill>
    <fill>
      <patternFill patternType="solid">
        <fgColor rgb="FFE5DFEC"/>
        <bgColor rgb="FFE5DFEC"/>
      </patternFill>
    </fill>
    <fill>
      <patternFill patternType="solid">
        <fgColor rgb="FFFFFF00"/>
        <bgColor rgb="FFFFFF00"/>
      </patternFill>
    </fill>
    <fill>
      <patternFill patternType="solid">
        <fgColor rgb="FFB2A1C7"/>
        <bgColor rgb="FFB2A1C7"/>
      </patternFill>
    </fill>
    <fill>
      <patternFill patternType="solid">
        <fgColor rgb="FFFFFFFF"/>
        <bgColor rgb="FFFFFFFF"/>
      </patternFill>
    </fill>
    <fill>
      <patternFill patternType="solid">
        <fgColor rgb="FFCCC0D9"/>
        <bgColor rgb="FFCCC0D9"/>
      </patternFill>
    </fill>
    <fill>
      <patternFill patternType="solid">
        <fgColor rgb="FFFFF2CC"/>
        <bgColor rgb="FFFFF2CC"/>
      </patternFill>
    </fill>
  </fills>
  <borders count="42">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top/>
      <bottom/>
      <diagonal/>
    </border>
    <border>
      <left/>
      <right/>
      <top/>
      <bottom/>
      <diagonal/>
    </border>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top/>
      <bottom/>
      <diagonal/>
    </border>
    <border>
      <left style="thin">
        <color rgb="FF000000"/>
      </left>
      <right style="thin">
        <color rgb="FF000000"/>
      </right>
      <top/>
      <bottom style="thin">
        <color rgb="FF000000"/>
      </bottom>
      <diagonal/>
    </border>
    <border>
      <left/>
      <right style="thin">
        <color rgb="FFC55A11"/>
      </right>
      <top style="thin">
        <color rgb="FFC55A11"/>
      </top>
      <bottom style="thin">
        <color rgb="FFC55A11"/>
      </bottom>
      <diagonal/>
    </border>
    <border>
      <left style="thin">
        <color rgb="FF000000"/>
      </left>
      <right/>
      <top style="medium">
        <color rgb="FF000000"/>
      </top>
      <bottom style="thin">
        <color rgb="FF000000"/>
      </bottom>
      <diagonal/>
    </border>
    <border>
      <left style="medium">
        <color rgb="FF000000"/>
      </left>
      <right style="thin">
        <color rgb="FF000000"/>
      </right>
      <top style="medium">
        <color rgb="FF000000"/>
      </top>
      <bottom/>
      <diagonal/>
    </border>
    <border>
      <left style="medium">
        <color rgb="FF000000"/>
      </left>
      <right style="thin">
        <color rgb="FF000000"/>
      </right>
      <top/>
      <bottom/>
      <diagonal/>
    </border>
    <border>
      <left style="thin">
        <color rgb="FF000000"/>
      </left>
      <right/>
      <top style="thin">
        <color rgb="FF000000"/>
      </top>
      <bottom style="medium">
        <color rgb="FF000000"/>
      </bottom>
      <diagonal/>
    </border>
    <border>
      <left style="medium">
        <color rgb="FF000000"/>
      </left>
      <right style="thin">
        <color rgb="FF000000"/>
      </right>
      <top/>
      <bottom style="medium">
        <color rgb="FF000000"/>
      </bottom>
      <diagonal/>
    </border>
    <border>
      <left style="thin">
        <color rgb="FF000000"/>
      </left>
      <right style="thin">
        <color rgb="FF000000"/>
      </right>
      <top style="thin">
        <color rgb="FF000000"/>
      </top>
      <bottom/>
      <diagonal/>
    </border>
    <border>
      <left style="thin">
        <color rgb="FF000000"/>
      </left>
      <right/>
      <top style="medium">
        <color rgb="FF000000"/>
      </top>
      <bottom style="medium">
        <color rgb="FF000000"/>
      </bottom>
      <diagonal/>
    </border>
    <border>
      <left style="medium">
        <color rgb="FF000000"/>
      </left>
      <right style="thin">
        <color rgb="FF000000"/>
      </right>
      <top style="medium">
        <color rgb="FF000000"/>
      </top>
      <bottom style="medium">
        <color rgb="FF000000"/>
      </bottom>
      <diagonal/>
    </border>
    <border>
      <left/>
      <right style="thin">
        <color rgb="FF000000"/>
      </right>
      <top/>
      <bottom/>
      <diagonal/>
    </border>
    <border>
      <left style="thin">
        <color rgb="FF000000"/>
      </left>
      <right style="thin">
        <color rgb="FF000000"/>
      </right>
      <top/>
      <bottom/>
      <diagonal/>
    </border>
    <border>
      <left style="medium">
        <color rgb="FF000000"/>
      </left>
      <right style="thin">
        <color rgb="FF000000"/>
      </right>
      <top/>
      <bottom style="thin">
        <color rgb="FF000000"/>
      </bottom>
      <diagonal/>
    </border>
    <border>
      <left style="thin">
        <color rgb="FF000000"/>
      </left>
      <right/>
      <top/>
      <bottom/>
      <diagonal/>
    </border>
    <border>
      <left style="thin">
        <color rgb="FF000000"/>
      </left>
      <right/>
      <top style="medium">
        <color rgb="FF000000"/>
      </top>
      <bottom/>
      <diagonal/>
    </border>
    <border>
      <left style="thin">
        <color rgb="FF000000"/>
      </left>
      <right style="thin">
        <color rgb="FF000000"/>
      </right>
      <top style="medium">
        <color rgb="FF000000"/>
      </top>
      <bottom/>
      <diagonal/>
    </border>
    <border>
      <left/>
      <right style="thin">
        <color rgb="FF000000"/>
      </right>
      <top style="medium">
        <color rgb="FF000000"/>
      </top>
      <bottom style="medium">
        <color rgb="FF000000"/>
      </bottom>
      <diagonal/>
    </border>
    <border>
      <left style="thin">
        <color rgb="FF000000"/>
      </left>
      <right style="thin">
        <color rgb="FF000000"/>
      </right>
      <top/>
      <bottom style="thin">
        <color rgb="FF000000"/>
      </bottom>
      <diagonal/>
    </border>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23">
    <xf numFmtId="0" fontId="0" fillId="0" borderId="0" xfId="0" applyFont="1" applyAlignment="1"/>
    <xf numFmtId="0" fontId="3" fillId="0" borderId="1" xfId="0" applyFont="1" applyBorder="1" applyAlignment="1">
      <alignment horizontal="center" vertical="center" wrapText="1"/>
    </xf>
    <xf numFmtId="4" fontId="8" fillId="2" borderId="8" xfId="0" applyNumberFormat="1" applyFont="1" applyFill="1" applyBorder="1" applyAlignment="1">
      <alignment horizontal="center"/>
    </xf>
    <xf numFmtId="0" fontId="10" fillId="3" borderId="1" xfId="0" applyFont="1" applyFill="1" applyBorder="1" applyAlignment="1">
      <alignment horizontal="center" vertical="center" wrapText="1"/>
    </xf>
    <xf numFmtId="0" fontId="8" fillId="2" borderId="8" xfId="0" applyFont="1" applyFill="1" applyBorder="1" applyAlignment="1">
      <alignment horizontal="center" vertical="center"/>
    </xf>
    <xf numFmtId="0" fontId="8" fillId="2" borderId="8" xfId="0" applyFont="1" applyFill="1" applyBorder="1" applyAlignment="1">
      <alignment horizontal="center" vertical="center" wrapText="1"/>
    </xf>
    <xf numFmtId="0" fontId="12" fillId="5" borderId="0" xfId="0" applyFont="1" applyFill="1" applyAlignment="1">
      <alignment horizontal="center" vertical="center" textRotation="90" wrapText="1"/>
    </xf>
    <xf numFmtId="0" fontId="13" fillId="5" borderId="0" xfId="0" applyFont="1" applyFill="1" applyAlignment="1">
      <alignment horizontal="center" vertical="center" textRotation="90" wrapText="1"/>
    </xf>
    <xf numFmtId="0" fontId="10" fillId="3" borderId="11" xfId="0" applyFont="1" applyFill="1" applyBorder="1" applyAlignment="1">
      <alignment horizontal="center" vertical="center" wrapText="1"/>
    </xf>
    <xf numFmtId="0" fontId="10" fillId="3" borderId="11" xfId="0" applyFont="1" applyFill="1" applyBorder="1" applyAlignment="1">
      <alignment horizontal="center" vertical="center" wrapText="1"/>
    </xf>
    <xf numFmtId="0" fontId="10" fillId="5" borderId="1" xfId="0" applyFont="1" applyFill="1" applyBorder="1" applyAlignment="1">
      <alignment horizontal="center" vertical="center" wrapText="1"/>
    </xf>
    <xf numFmtId="0" fontId="10" fillId="0" borderId="3"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0" xfId="0" applyFont="1" applyAlignment="1">
      <alignment horizontal="center" vertical="center" wrapText="1"/>
    </xf>
    <xf numFmtId="0" fontId="10" fillId="0" borderId="0" xfId="0" applyFont="1" applyAlignment="1">
      <alignment horizontal="center" vertical="center" wrapText="1"/>
    </xf>
    <xf numFmtId="0" fontId="10" fillId="5" borderId="0" xfId="0" applyFont="1" applyFill="1" applyAlignment="1">
      <alignment horizontal="center" wrapText="1"/>
    </xf>
    <xf numFmtId="0" fontId="10" fillId="5" borderId="1" xfId="0" applyFont="1" applyFill="1" applyBorder="1" applyAlignment="1">
      <alignment horizontal="center" wrapText="1"/>
    </xf>
    <xf numFmtId="0" fontId="10" fillId="5" borderId="17" xfId="0" applyFont="1" applyFill="1" applyBorder="1" applyAlignment="1">
      <alignment horizontal="center" vertical="center" wrapText="1"/>
    </xf>
    <xf numFmtId="4" fontId="10" fillId="5" borderId="1" xfId="0" applyNumberFormat="1" applyFont="1" applyFill="1" applyBorder="1" applyAlignment="1">
      <alignment horizontal="center" vertical="center" wrapText="1"/>
    </xf>
    <xf numFmtId="4" fontId="10" fillId="5" borderId="1" xfId="0" applyNumberFormat="1" applyFont="1" applyFill="1" applyBorder="1" applyAlignment="1">
      <alignment horizontal="center" vertical="center" wrapText="1"/>
    </xf>
    <xf numFmtId="0" fontId="15" fillId="5" borderId="0" xfId="0" applyFont="1" applyFill="1" applyAlignment="1">
      <alignment horizontal="center" vertical="center" wrapText="1"/>
    </xf>
    <xf numFmtId="0" fontId="15" fillId="5" borderId="0" xfId="0" applyFont="1" applyFill="1" applyAlignment="1">
      <alignment horizontal="center" wrapText="1"/>
    </xf>
    <xf numFmtId="0" fontId="13" fillId="3" borderId="11" xfId="0" applyFont="1" applyFill="1" applyBorder="1" applyAlignment="1">
      <alignment horizontal="center" vertical="center" wrapText="1"/>
    </xf>
    <xf numFmtId="0" fontId="16" fillId="0" borderId="1" xfId="0" applyFont="1" applyBorder="1" applyAlignment="1">
      <alignment horizontal="center" vertical="center" wrapText="1"/>
    </xf>
    <xf numFmtId="4" fontId="16" fillId="0" borderId="1" xfId="0" applyNumberFormat="1" applyFont="1" applyBorder="1" applyAlignment="1">
      <alignment horizontal="center" vertical="center" wrapText="1"/>
    </xf>
    <xf numFmtId="0" fontId="16" fillId="0" borderId="1" xfId="0" applyFont="1" applyBorder="1" applyAlignment="1">
      <alignment horizontal="center" vertical="center" wrapText="1"/>
    </xf>
    <xf numFmtId="0" fontId="16" fillId="0" borderId="0" xfId="0" applyFont="1" applyAlignment="1">
      <alignment horizontal="center" vertical="center" wrapText="1"/>
    </xf>
    <xf numFmtId="0" fontId="18" fillId="0" borderId="0" xfId="0" applyFont="1" applyAlignment="1">
      <alignment horizontal="center" wrapText="1"/>
    </xf>
    <xf numFmtId="0" fontId="13" fillId="3" borderId="11" xfId="0" applyFont="1" applyFill="1" applyBorder="1" applyAlignment="1">
      <alignment horizontal="center" vertical="center" wrapText="1"/>
    </xf>
    <xf numFmtId="0" fontId="16" fillId="0" borderId="1" xfId="0" applyFont="1" applyBorder="1" applyAlignment="1">
      <alignment horizontal="center" vertical="center" wrapText="1"/>
    </xf>
    <xf numFmtId="4" fontId="16" fillId="0" borderId="1" xfId="0" applyNumberFormat="1" applyFont="1" applyBorder="1" applyAlignment="1">
      <alignment horizontal="center" vertical="center" wrapText="1"/>
    </xf>
    <xf numFmtId="0" fontId="16" fillId="0" borderId="0" xfId="0" applyFont="1" applyAlignment="1">
      <alignment horizontal="center" vertical="center" wrapText="1"/>
    </xf>
    <xf numFmtId="0" fontId="13" fillId="5" borderId="11" xfId="0" applyFont="1" applyFill="1" applyBorder="1" applyAlignment="1">
      <alignment horizontal="center" vertical="center" wrapText="1"/>
    </xf>
    <xf numFmtId="0" fontId="19" fillId="0" borderId="1" xfId="0" applyFont="1" applyBorder="1" applyAlignment="1">
      <alignment horizontal="center" vertical="center" wrapText="1"/>
    </xf>
    <xf numFmtId="4" fontId="19" fillId="0" borderId="1" xfId="0" applyNumberFormat="1" applyFont="1" applyBorder="1" applyAlignment="1">
      <alignment horizontal="center" vertical="center" wrapText="1"/>
    </xf>
    <xf numFmtId="0" fontId="20" fillId="6" borderId="1" xfId="0" applyFont="1" applyFill="1" applyBorder="1" applyAlignment="1">
      <alignment horizontal="center" vertical="center" wrapText="1"/>
    </xf>
    <xf numFmtId="0" fontId="22" fillId="3" borderId="11" xfId="0" applyFont="1" applyFill="1" applyBorder="1" applyAlignment="1">
      <alignment horizontal="center" vertical="center" wrapText="1"/>
    </xf>
    <xf numFmtId="4" fontId="20" fillId="6" borderId="1" xfId="0" applyNumberFormat="1" applyFont="1" applyFill="1" applyBorder="1" applyAlignment="1">
      <alignment horizontal="center" vertical="center" wrapText="1"/>
    </xf>
    <xf numFmtId="3" fontId="23" fillId="6" borderId="1" xfId="0" applyNumberFormat="1" applyFont="1" applyFill="1" applyBorder="1" applyAlignment="1">
      <alignment horizontal="center" vertical="center" wrapText="1"/>
    </xf>
    <xf numFmtId="0" fontId="13" fillId="5" borderId="11" xfId="0" applyFont="1" applyFill="1" applyBorder="1" applyAlignment="1">
      <alignment horizontal="center" vertical="center" wrapText="1"/>
    </xf>
    <xf numFmtId="1" fontId="16" fillId="0" borderId="1" xfId="0" applyNumberFormat="1" applyFont="1" applyBorder="1" applyAlignment="1">
      <alignment horizontal="center" vertical="center" wrapText="1"/>
    </xf>
    <xf numFmtId="0" fontId="5" fillId="0" borderId="1" xfId="0" applyFont="1" applyBorder="1" applyAlignment="1">
      <alignment horizontal="center" vertical="center"/>
    </xf>
    <xf numFmtId="0" fontId="5" fillId="0" borderId="1" xfId="0" applyFont="1" applyBorder="1" applyAlignment="1">
      <alignment horizontal="center" vertical="center"/>
    </xf>
    <xf numFmtId="3" fontId="16" fillId="0" borderId="1" xfId="0" applyNumberFormat="1" applyFont="1" applyBorder="1" applyAlignment="1">
      <alignment horizontal="center" vertical="center" wrapText="1"/>
    </xf>
    <xf numFmtId="0" fontId="5" fillId="0" borderId="1" xfId="0" applyFont="1" applyBorder="1" applyAlignment="1">
      <alignment horizontal="center" vertical="center" wrapText="1"/>
    </xf>
    <xf numFmtId="0" fontId="10" fillId="6" borderId="0" xfId="0" applyFont="1" applyFill="1" applyAlignment="1">
      <alignment horizontal="center" vertical="center" wrapText="1"/>
    </xf>
    <xf numFmtId="0" fontId="10" fillId="6" borderId="17" xfId="0" applyFont="1" applyFill="1" applyBorder="1" applyAlignment="1">
      <alignment horizontal="center" vertical="center" wrapText="1"/>
    </xf>
    <xf numFmtId="0" fontId="7" fillId="7" borderId="1" xfId="0" applyFont="1" applyFill="1" applyBorder="1" applyAlignment="1">
      <alignment horizontal="center"/>
    </xf>
    <xf numFmtId="0" fontId="1" fillId="7" borderId="1" xfId="0" applyFont="1" applyFill="1" applyBorder="1" applyAlignment="1">
      <alignment horizontal="center"/>
    </xf>
    <xf numFmtId="0" fontId="6" fillId="0" borderId="0" xfId="0" applyFont="1"/>
    <xf numFmtId="4" fontId="6" fillId="0" borderId="0" xfId="0" applyNumberFormat="1" applyFont="1"/>
    <xf numFmtId="0" fontId="3" fillId="2" borderId="0" xfId="0" applyFont="1" applyFill="1"/>
    <xf numFmtId="0" fontId="3" fillId="2" borderId="8" xfId="0" applyFont="1" applyFill="1" applyBorder="1"/>
    <xf numFmtId="0" fontId="5" fillId="2" borderId="8" xfId="0" applyFont="1" applyFill="1" applyBorder="1"/>
    <xf numFmtId="4" fontId="3" fillId="2" borderId="8" xfId="0" applyNumberFormat="1" applyFont="1" applyFill="1" applyBorder="1"/>
    <xf numFmtId="0" fontId="7" fillId="2" borderId="8" xfId="0" applyFont="1" applyFill="1" applyBorder="1"/>
    <xf numFmtId="0" fontId="8" fillId="2" borderId="0" xfId="0" applyFont="1" applyFill="1"/>
    <xf numFmtId="0" fontId="8" fillId="2" borderId="8" xfId="0" applyFont="1" applyFill="1" applyBorder="1"/>
    <xf numFmtId="4" fontId="8" fillId="2" borderId="8" xfId="0" applyNumberFormat="1" applyFont="1" applyFill="1" applyBorder="1"/>
    <xf numFmtId="0" fontId="11" fillId="2" borderId="8" xfId="0" applyFont="1" applyFill="1" applyBorder="1" applyAlignment="1">
      <alignment horizontal="left" vertical="center"/>
    </xf>
    <xf numFmtId="0" fontId="8" fillId="0" borderId="0" xfId="0" applyFont="1"/>
    <xf numFmtId="0" fontId="8" fillId="4" borderId="0" xfId="0" applyFont="1" applyFill="1"/>
    <xf numFmtId="0" fontId="8" fillId="4" borderId="8" xfId="0" applyFont="1" applyFill="1" applyBorder="1"/>
    <xf numFmtId="4" fontId="8" fillId="6" borderId="5" xfId="0" applyNumberFormat="1" applyFont="1" applyFill="1" applyBorder="1" applyAlignment="1"/>
    <xf numFmtId="4" fontId="3" fillId="6" borderId="6" xfId="0" applyNumberFormat="1" applyFont="1" applyFill="1" applyBorder="1"/>
    <xf numFmtId="4" fontId="3" fillId="6" borderId="7" xfId="0" applyNumberFormat="1" applyFont="1" applyFill="1" applyBorder="1"/>
    <xf numFmtId="0" fontId="6" fillId="0" borderId="1" xfId="0" applyFont="1" applyBorder="1" applyAlignment="1">
      <alignment horizontal="center" vertical="center"/>
    </xf>
    <xf numFmtId="0" fontId="8" fillId="5" borderId="0" xfId="0" applyFont="1" applyFill="1" applyAlignment="1"/>
    <xf numFmtId="0" fontId="8" fillId="5" borderId="1" xfId="0" applyFont="1" applyFill="1" applyBorder="1" applyAlignment="1"/>
    <xf numFmtId="2" fontId="16" fillId="0" borderId="1" xfId="0" applyNumberFormat="1" applyFont="1" applyBorder="1" applyAlignment="1">
      <alignment horizontal="center" vertical="center" wrapText="1"/>
    </xf>
    <xf numFmtId="0" fontId="23" fillId="6" borderId="1" xfId="0" applyFont="1" applyFill="1" applyBorder="1" applyAlignment="1">
      <alignment horizontal="center" vertical="center" wrapText="1"/>
    </xf>
    <xf numFmtId="0" fontId="21" fillId="2" borderId="0" xfId="0" applyFont="1" applyFill="1" applyAlignment="1">
      <alignment horizontal="left"/>
    </xf>
    <xf numFmtId="0" fontId="21" fillId="2" borderId="8" xfId="0" applyFont="1" applyFill="1" applyBorder="1" applyAlignment="1">
      <alignment horizontal="left"/>
    </xf>
    <xf numFmtId="0" fontId="8" fillId="2" borderId="0" xfId="0" applyFont="1" applyFill="1" applyAlignment="1">
      <alignment horizontal="left"/>
    </xf>
    <xf numFmtId="0" fontId="8" fillId="2" borderId="8" xfId="0" applyFont="1" applyFill="1" applyBorder="1" applyAlignment="1">
      <alignment horizontal="left"/>
    </xf>
    <xf numFmtId="0" fontId="8" fillId="5" borderId="0" xfId="0" applyFont="1" applyFill="1" applyAlignment="1">
      <alignment horizontal="left"/>
    </xf>
    <xf numFmtId="0" fontId="16" fillId="0" borderId="1" xfId="0" applyFont="1" applyBorder="1" applyAlignment="1">
      <alignment horizontal="center" vertical="center" wrapText="1"/>
    </xf>
    <xf numFmtId="0" fontId="11" fillId="2" borderId="21" xfId="0" applyFont="1" applyFill="1" applyBorder="1" applyAlignment="1">
      <alignment horizontal="left" vertical="center"/>
    </xf>
    <xf numFmtId="0" fontId="3" fillId="0" borderId="1" xfId="0" applyFont="1" applyBorder="1"/>
    <xf numFmtId="0" fontId="5" fillId="0" borderId="0" xfId="0" applyFont="1"/>
    <xf numFmtId="0" fontId="3" fillId="0" borderId="0" xfId="0" applyFont="1"/>
    <xf numFmtId="0" fontId="6" fillId="0" borderId="0" xfId="0" applyFont="1" applyAlignment="1"/>
    <xf numFmtId="1" fontId="6" fillId="0" borderId="0" xfId="0" applyNumberFormat="1" applyFont="1"/>
    <xf numFmtId="0" fontId="6" fillId="0" borderId="1" xfId="0" applyFont="1" applyBorder="1" applyAlignment="1">
      <alignment horizontal="center" vertical="center"/>
    </xf>
    <xf numFmtId="0" fontId="6" fillId="0" borderId="0" xfId="0" applyFont="1" applyAlignment="1">
      <alignment horizontal="center" vertical="center"/>
    </xf>
    <xf numFmtId="4" fontId="19" fillId="0" borderId="1" xfId="0" applyNumberFormat="1" applyFont="1" applyBorder="1" applyAlignment="1">
      <alignment horizontal="center" vertical="center" wrapText="1"/>
    </xf>
    <xf numFmtId="0" fontId="9" fillId="0" borderId="1" xfId="0" applyFont="1" applyBorder="1" applyAlignment="1">
      <alignment horizontal="center" vertical="center" wrapText="1"/>
    </xf>
    <xf numFmtId="0" fontId="9" fillId="0" borderId="1" xfId="0" applyFont="1" applyBorder="1" applyAlignment="1">
      <alignment horizontal="center" vertical="center"/>
    </xf>
    <xf numFmtId="0" fontId="24" fillId="6" borderId="0" xfId="0" applyFont="1" applyFill="1"/>
    <xf numFmtId="0" fontId="6" fillId="0" borderId="0" xfId="0" applyFont="1" applyAlignment="1">
      <alignment wrapText="1"/>
    </xf>
    <xf numFmtId="0" fontId="17" fillId="0" borderId="0" xfId="0" applyFont="1"/>
    <xf numFmtId="0" fontId="17" fillId="0" borderId="0" xfId="0" applyFont="1" applyAlignment="1">
      <alignment wrapText="1"/>
    </xf>
    <xf numFmtId="0" fontId="6" fillId="0" borderId="0" xfId="0" applyFont="1" applyAlignment="1">
      <alignment wrapText="1"/>
    </xf>
    <xf numFmtId="4" fontId="17" fillId="0" borderId="0" xfId="0" applyNumberFormat="1" applyFont="1" applyAlignment="1">
      <alignment wrapText="1"/>
    </xf>
    <xf numFmtId="1" fontId="6" fillId="0" borderId="0" xfId="0" applyNumberFormat="1" applyFont="1" applyAlignment="1">
      <alignment wrapText="1"/>
    </xf>
    <xf numFmtId="0" fontId="3" fillId="8" borderId="23" xfId="0" applyFont="1" applyFill="1" applyBorder="1" applyAlignment="1">
      <alignment horizontal="center"/>
    </xf>
    <xf numFmtId="4" fontId="17" fillId="0" borderId="0" xfId="0" applyNumberFormat="1" applyFont="1"/>
    <xf numFmtId="0" fontId="6" fillId="0" borderId="0" xfId="0" applyFont="1" applyAlignment="1">
      <alignment wrapText="1"/>
    </xf>
    <xf numFmtId="0" fontId="1" fillId="0" borderId="0" xfId="0" applyFont="1"/>
    <xf numFmtId="0" fontId="1" fillId="0" borderId="11" xfId="0" applyFont="1" applyBorder="1"/>
    <xf numFmtId="0" fontId="1" fillId="0" borderId="1" xfId="0" applyFont="1" applyBorder="1"/>
    <xf numFmtId="0" fontId="1" fillId="0" borderId="1" xfId="0" applyFont="1" applyBorder="1" applyAlignment="1">
      <alignment horizontal="center" wrapText="1"/>
    </xf>
    <xf numFmtId="0" fontId="1" fillId="0" borderId="1" xfId="0" applyFont="1" applyBorder="1" applyAlignment="1">
      <alignment wrapText="1"/>
    </xf>
    <xf numFmtId="0" fontId="3" fillId="0" borderId="1" xfId="0" applyFont="1" applyBorder="1" applyAlignment="1">
      <alignment vertical="center"/>
    </xf>
    <xf numFmtId="0" fontId="3" fillId="0" borderId="24" xfId="0" applyFont="1" applyBorder="1" applyAlignment="1">
      <alignment horizontal="left" vertical="center" wrapText="1"/>
    </xf>
    <xf numFmtId="0" fontId="3" fillId="0" borderId="11" xfId="0" applyFont="1" applyBorder="1"/>
    <xf numFmtId="0" fontId="2" fillId="0" borderId="11" xfId="0" applyFont="1" applyBorder="1" applyAlignment="1">
      <alignment vertical="center"/>
    </xf>
    <xf numFmtId="0" fontId="3" fillId="0" borderId="1" xfId="0" applyFont="1" applyBorder="1" applyAlignment="1">
      <alignment wrapText="1"/>
    </xf>
    <xf numFmtId="0" fontId="19" fillId="0" borderId="1" xfId="0" applyFont="1" applyBorder="1" applyAlignment="1">
      <alignment wrapText="1"/>
    </xf>
    <xf numFmtId="0" fontId="3" fillId="0" borderId="1" xfId="0" applyFont="1" applyBorder="1" applyAlignment="1">
      <alignment vertical="center" wrapText="1"/>
    </xf>
    <xf numFmtId="0" fontId="26" fillId="0" borderId="1" xfId="0" applyFont="1" applyBorder="1" applyAlignment="1">
      <alignment vertical="center" wrapText="1"/>
    </xf>
    <xf numFmtId="0" fontId="3" fillId="0" borderId="11" xfId="0" applyFont="1" applyBorder="1" applyAlignment="1">
      <alignment horizontal="left" vertical="center"/>
    </xf>
    <xf numFmtId="0" fontId="3" fillId="0" borderId="1" xfId="0" applyFont="1" applyBorder="1" applyAlignment="1">
      <alignment horizontal="center" vertical="top" wrapText="1"/>
    </xf>
    <xf numFmtId="0" fontId="3" fillId="0" borderId="27" xfId="0" applyFont="1" applyBorder="1" applyAlignment="1">
      <alignment horizontal="left" vertical="center"/>
    </xf>
    <xf numFmtId="0" fontId="3" fillId="0" borderId="29" xfId="0" applyFont="1" applyBorder="1" applyAlignment="1">
      <alignment horizontal="center" vertical="center" wrapText="1"/>
    </xf>
    <xf numFmtId="0" fontId="3" fillId="0" borderId="30" xfId="0" applyFont="1" applyBorder="1" applyAlignment="1">
      <alignment horizontal="left" vertical="center"/>
    </xf>
    <xf numFmtId="0" fontId="3" fillId="0" borderId="31" xfId="0" applyFont="1" applyBorder="1" applyAlignment="1">
      <alignment horizontal="center" vertical="center" wrapText="1"/>
    </xf>
    <xf numFmtId="0" fontId="3" fillId="0" borderId="11" xfId="0" applyFont="1" applyBorder="1" applyAlignment="1">
      <alignment wrapText="1"/>
    </xf>
    <xf numFmtId="0" fontId="3" fillId="0" borderId="29" xfId="0" applyFont="1" applyBorder="1" applyAlignment="1">
      <alignment horizontal="center" wrapText="1"/>
    </xf>
    <xf numFmtId="0" fontId="3" fillId="0" borderId="31" xfId="0" applyFont="1" applyBorder="1" applyAlignment="1">
      <alignment horizontal="center" vertical="center"/>
    </xf>
    <xf numFmtId="0" fontId="3" fillId="0" borderId="4" xfId="0" applyFont="1" applyBorder="1" applyAlignment="1">
      <alignment vertical="center" wrapText="1"/>
    </xf>
    <xf numFmtId="0" fontId="3" fillId="0" borderId="1" xfId="0" applyFont="1" applyBorder="1" applyAlignment="1">
      <alignment horizontal="center" wrapText="1"/>
    </xf>
    <xf numFmtId="0" fontId="3" fillId="0" borderId="24" xfId="0" applyFont="1" applyBorder="1" applyAlignment="1">
      <alignment horizontal="left" vertical="center"/>
    </xf>
    <xf numFmtId="0" fontId="3" fillId="0" borderId="32" xfId="0" applyFont="1" applyBorder="1" applyAlignment="1">
      <alignment vertical="center" wrapText="1"/>
    </xf>
    <xf numFmtId="0" fontId="3" fillId="0" borderId="2" xfId="0" applyFont="1" applyBorder="1" applyAlignment="1">
      <alignment horizontal="left" vertical="center"/>
    </xf>
    <xf numFmtId="0" fontId="19" fillId="0" borderId="1" xfId="0" applyFont="1" applyBorder="1" applyAlignment="1">
      <alignment wrapText="1"/>
    </xf>
    <xf numFmtId="0" fontId="3" fillId="0" borderId="1" xfId="0" applyFont="1" applyBorder="1" applyAlignment="1">
      <alignment horizontal="left" vertical="center" wrapText="1"/>
    </xf>
    <xf numFmtId="0" fontId="3" fillId="0" borderId="33" xfId="0" applyFont="1" applyBorder="1" applyAlignment="1">
      <alignment vertical="center" wrapText="1"/>
    </xf>
    <xf numFmtId="0" fontId="3" fillId="0" borderId="1" xfId="0" applyFont="1" applyBorder="1" applyAlignment="1">
      <alignment horizontal="left" vertical="center"/>
    </xf>
    <xf numFmtId="0" fontId="3" fillId="0" borderId="22" xfId="0" applyFont="1" applyBorder="1" applyAlignment="1">
      <alignment vertical="center" wrapText="1"/>
    </xf>
    <xf numFmtId="0" fontId="3" fillId="0" borderId="25" xfId="0" applyFont="1" applyBorder="1" applyAlignment="1">
      <alignment horizontal="center" vertical="center"/>
    </xf>
    <xf numFmtId="0" fontId="3" fillId="0" borderId="35" xfId="0" applyFont="1" applyBorder="1" applyAlignment="1">
      <alignment horizontal="left" vertical="center" wrapText="1"/>
    </xf>
    <xf numFmtId="0" fontId="3" fillId="0" borderId="36" xfId="0" applyFont="1" applyBorder="1" applyAlignment="1">
      <alignment horizontal="left" vertical="center"/>
    </xf>
    <xf numFmtId="0" fontId="3" fillId="0" borderId="37" xfId="0" applyFont="1" applyBorder="1" applyAlignment="1">
      <alignment horizontal="center" vertical="center"/>
    </xf>
    <xf numFmtId="0" fontId="2" fillId="0" borderId="11" xfId="0" applyFont="1" applyBorder="1" applyAlignment="1">
      <alignment vertical="center" wrapText="1"/>
    </xf>
    <xf numFmtId="0" fontId="3" fillId="0" borderId="38" xfId="0" applyFont="1" applyBorder="1" applyAlignment="1">
      <alignment horizontal="center" vertical="center"/>
    </xf>
    <xf numFmtId="0" fontId="3" fillId="0" borderId="29" xfId="0" applyFont="1" applyBorder="1" applyAlignment="1">
      <alignment horizontal="center" vertical="top" wrapText="1"/>
    </xf>
    <xf numFmtId="0" fontId="3" fillId="0" borderId="7" xfId="0" applyFont="1" applyBorder="1" applyAlignment="1">
      <alignment vertical="center" wrapText="1"/>
    </xf>
    <xf numFmtId="0" fontId="3" fillId="0" borderId="0" xfId="0" applyFont="1" applyAlignment="1">
      <alignment vertical="center"/>
    </xf>
    <xf numFmtId="0" fontId="13" fillId="3" borderId="17" xfId="0" applyFont="1" applyFill="1" applyBorder="1" applyAlignment="1">
      <alignment horizontal="center" vertical="center" wrapText="1"/>
    </xf>
    <xf numFmtId="0" fontId="19" fillId="0" borderId="1" xfId="0" applyFont="1" applyBorder="1" applyAlignment="1">
      <alignment horizontal="center" vertical="center" wrapText="1"/>
    </xf>
    <xf numFmtId="9" fontId="16" fillId="0" borderId="1" xfId="0" applyNumberFormat="1" applyFont="1" applyBorder="1" applyAlignment="1">
      <alignment horizontal="center" vertical="center" wrapText="1"/>
    </xf>
    <xf numFmtId="0" fontId="8" fillId="5" borderId="1" xfId="0" applyFont="1" applyFill="1" applyBorder="1"/>
    <xf numFmtId="0" fontId="13" fillId="5" borderId="17" xfId="0" applyFont="1" applyFill="1" applyBorder="1" applyAlignment="1">
      <alignment horizontal="center" vertical="center" wrapText="1"/>
    </xf>
    <xf numFmtId="0" fontId="19" fillId="0" borderId="29" xfId="0" applyFont="1" applyBorder="1" applyAlignment="1">
      <alignment horizontal="center" vertical="center" wrapText="1"/>
    </xf>
    <xf numFmtId="0" fontId="16" fillId="0" borderId="29" xfId="0" applyFont="1" applyBorder="1" applyAlignment="1">
      <alignment horizontal="center" vertical="center" wrapText="1"/>
    </xf>
    <xf numFmtId="4" fontId="16" fillId="0" borderId="29" xfId="0" applyNumberFormat="1" applyFont="1" applyBorder="1" applyAlignment="1">
      <alignment horizontal="center" vertical="center" wrapText="1"/>
    </xf>
    <xf numFmtId="2" fontId="16" fillId="0" borderId="29" xfId="0" applyNumberFormat="1" applyFont="1" applyBorder="1" applyAlignment="1">
      <alignment horizontal="center" vertical="center" wrapText="1"/>
    </xf>
    <xf numFmtId="0" fontId="20" fillId="6" borderId="1" xfId="0" applyFont="1" applyFill="1" applyBorder="1" applyAlignment="1">
      <alignment horizontal="center" vertical="center" wrapText="1"/>
    </xf>
    <xf numFmtId="0" fontId="22" fillId="3" borderId="17" xfId="0" applyFont="1" applyFill="1" applyBorder="1" applyAlignment="1">
      <alignment horizontal="center" vertical="center" wrapText="1"/>
    </xf>
    <xf numFmtId="0" fontId="2" fillId="0" borderId="0" xfId="0" applyFont="1"/>
    <xf numFmtId="0" fontId="25" fillId="0" borderId="0" xfId="0" applyFont="1"/>
    <xf numFmtId="0" fontId="13" fillId="3" borderId="17" xfId="0" applyFont="1" applyFill="1" applyBorder="1" applyAlignment="1">
      <alignment horizontal="center" vertical="center" wrapText="1"/>
    </xf>
    <xf numFmtId="3" fontId="20" fillId="6" borderId="1" xfId="0" applyNumberFormat="1" applyFont="1" applyFill="1" applyBorder="1" applyAlignment="1">
      <alignment horizontal="center" vertical="center" wrapText="1"/>
    </xf>
    <xf numFmtId="0" fontId="8" fillId="5" borderId="0" xfId="0" applyFont="1" applyFill="1" applyAlignment="1">
      <alignment horizontal="left"/>
    </xf>
    <xf numFmtId="0" fontId="16" fillId="0" borderId="33" xfId="0" applyFont="1" applyBorder="1" applyAlignment="1">
      <alignment horizontal="center" vertical="center" wrapText="1"/>
    </xf>
    <xf numFmtId="0" fontId="19" fillId="0" borderId="33" xfId="0" applyFont="1" applyBorder="1" applyAlignment="1">
      <alignment horizontal="center" vertical="center" wrapText="1"/>
    </xf>
    <xf numFmtId="0" fontId="16" fillId="0" borderId="33" xfId="0" applyFont="1" applyBorder="1" applyAlignment="1">
      <alignment horizontal="center" vertical="center" wrapText="1"/>
    </xf>
    <xf numFmtId="1" fontId="16" fillId="0" borderId="33" xfId="0" applyNumberFormat="1" applyFont="1" applyBorder="1" applyAlignment="1">
      <alignment horizontal="center" vertical="center" wrapText="1"/>
    </xf>
    <xf numFmtId="4" fontId="16" fillId="0" borderId="33" xfId="0" applyNumberFormat="1" applyFont="1" applyBorder="1" applyAlignment="1">
      <alignment horizontal="center" vertical="center" wrapText="1"/>
    </xf>
    <xf numFmtId="3" fontId="16" fillId="0" borderId="1" xfId="0" applyNumberFormat="1" applyFont="1" applyBorder="1" applyAlignment="1">
      <alignment horizontal="center" vertical="center" wrapText="1"/>
    </xf>
    <xf numFmtId="3" fontId="19" fillId="6" borderId="1" xfId="0" applyNumberFormat="1" applyFont="1" applyFill="1" applyBorder="1" applyAlignment="1">
      <alignment horizontal="center" vertical="center" wrapText="1"/>
    </xf>
    <xf numFmtId="0" fontId="16" fillId="0" borderId="22" xfId="0" applyFont="1" applyBorder="1" applyAlignment="1">
      <alignment horizontal="center" vertical="center" wrapText="1"/>
    </xf>
    <xf numFmtId="1" fontId="16" fillId="2" borderId="39" xfId="0" applyNumberFormat="1" applyFont="1" applyFill="1" applyBorder="1" applyAlignment="1">
      <alignment horizontal="center" vertical="center" wrapText="1"/>
    </xf>
    <xf numFmtId="4" fontId="16" fillId="2" borderId="39" xfId="0" applyNumberFormat="1" applyFont="1" applyFill="1" applyBorder="1" applyAlignment="1">
      <alignment horizontal="center" vertical="center" wrapText="1"/>
    </xf>
    <xf numFmtId="0" fontId="16" fillId="0" borderId="22" xfId="0" applyFont="1" applyBorder="1" applyAlignment="1">
      <alignment horizontal="center" vertical="center" wrapText="1"/>
    </xf>
    <xf numFmtId="0" fontId="19" fillId="0" borderId="22" xfId="0" applyFont="1" applyBorder="1" applyAlignment="1">
      <alignment horizontal="center" vertical="center" wrapText="1"/>
    </xf>
    <xf numFmtId="0" fontId="8" fillId="5" borderId="1" xfId="0" applyFont="1" applyFill="1" applyBorder="1" applyAlignment="1">
      <alignment horizontal="left"/>
    </xf>
    <xf numFmtId="0" fontId="13" fillId="5" borderId="17" xfId="0" applyFont="1" applyFill="1" applyBorder="1" applyAlignment="1">
      <alignment horizontal="center" vertical="center" wrapText="1"/>
    </xf>
    <xf numFmtId="0" fontId="19" fillId="0" borderId="33" xfId="0" applyFont="1" applyBorder="1" applyAlignment="1">
      <alignment horizontal="center" vertical="center" wrapText="1"/>
    </xf>
    <xf numFmtId="1" fontId="16" fillId="0" borderId="33" xfId="0" applyNumberFormat="1" applyFont="1" applyBorder="1" applyAlignment="1">
      <alignment horizontal="center" vertical="center" wrapText="1"/>
    </xf>
    <xf numFmtId="0" fontId="8" fillId="2" borderId="40" xfId="0" applyFont="1" applyFill="1" applyBorder="1" applyAlignment="1">
      <alignment horizontal="left"/>
    </xf>
    <xf numFmtId="0" fontId="8" fillId="2" borderId="1" xfId="0" applyFont="1" applyFill="1" applyBorder="1" applyAlignment="1">
      <alignment horizontal="left"/>
    </xf>
    <xf numFmtId="0" fontId="13" fillId="3" borderId="1" xfId="0" applyFont="1" applyFill="1" applyBorder="1" applyAlignment="1">
      <alignment horizontal="center" vertical="center" wrapText="1"/>
    </xf>
    <xf numFmtId="0" fontId="6" fillId="0" borderId="1" xfId="0" applyFont="1" applyBorder="1"/>
    <xf numFmtId="0" fontId="6" fillId="0" borderId="17" xfId="0" applyFont="1" applyBorder="1" applyAlignment="1">
      <alignment horizontal="center" vertical="center"/>
    </xf>
    <xf numFmtId="2" fontId="16" fillId="0" borderId="17" xfId="0" applyNumberFormat="1" applyFont="1" applyBorder="1" applyAlignment="1">
      <alignment horizontal="center" vertical="center" wrapText="1"/>
    </xf>
    <xf numFmtId="0" fontId="19" fillId="0" borderId="17" xfId="0" applyFont="1" applyBorder="1" applyAlignment="1">
      <alignment horizontal="center" vertical="center" wrapText="1"/>
    </xf>
    <xf numFmtId="0" fontId="16" fillId="0" borderId="17" xfId="0" applyFont="1" applyBorder="1" applyAlignment="1">
      <alignment horizontal="center" vertical="center" wrapText="1"/>
    </xf>
    <xf numFmtId="0" fontId="16" fillId="0" borderId="13" xfId="0" applyFont="1" applyBorder="1" applyAlignment="1">
      <alignment horizontal="center" vertical="center" wrapText="1"/>
    </xf>
    <xf numFmtId="0" fontId="20" fillId="6" borderId="13" xfId="0" applyFont="1" applyFill="1" applyBorder="1" applyAlignment="1">
      <alignment horizontal="center" vertical="center" wrapText="1"/>
    </xf>
    <xf numFmtId="0" fontId="19" fillId="0" borderId="13" xfId="0" applyFont="1" applyBorder="1" applyAlignment="1">
      <alignment horizontal="center" vertical="center" wrapText="1"/>
    </xf>
    <xf numFmtId="4" fontId="10" fillId="5" borderId="29" xfId="0" applyNumberFormat="1" applyFont="1" applyFill="1" applyBorder="1" applyAlignment="1">
      <alignment horizontal="center" vertical="center" wrapText="1"/>
    </xf>
    <xf numFmtId="9" fontId="27" fillId="0" borderId="41" xfId="0" applyNumberFormat="1" applyFont="1" applyBorder="1" applyAlignment="1">
      <alignment horizontal="center" vertical="center" wrapText="1"/>
    </xf>
    <xf numFmtId="10" fontId="27" fillId="0" borderId="41" xfId="0" applyNumberFormat="1" applyFont="1" applyBorder="1" applyAlignment="1">
      <alignment horizontal="center" vertical="center" wrapText="1"/>
    </xf>
    <xf numFmtId="0" fontId="27" fillId="0" borderId="41" xfId="0" applyFont="1" applyBorder="1" applyAlignment="1">
      <alignment horizontal="center" vertical="center" wrapText="1"/>
    </xf>
    <xf numFmtId="0" fontId="7" fillId="2" borderId="9" xfId="0" applyFont="1" applyFill="1" applyBorder="1" applyAlignment="1">
      <alignment horizontal="center"/>
    </xf>
    <xf numFmtId="0" fontId="4" fillId="0" borderId="10" xfId="0" applyFont="1" applyBorder="1"/>
    <xf numFmtId="0" fontId="10" fillId="0" borderId="11" xfId="0" applyFont="1" applyBorder="1" applyAlignment="1">
      <alignment vertical="center" wrapText="1"/>
    </xf>
    <xf numFmtId="0" fontId="4" fillId="0" borderId="12" xfId="0" applyFont="1" applyBorder="1"/>
    <xf numFmtId="0" fontId="4" fillId="0" borderId="13" xfId="0" applyFont="1" applyBorder="1"/>
    <xf numFmtId="0" fontId="8" fillId="0" borderId="11" xfId="0" applyFont="1" applyBorder="1" applyAlignment="1">
      <alignment vertical="center" wrapText="1"/>
    </xf>
    <xf numFmtId="0" fontId="12" fillId="5" borderId="14" xfId="0" applyFont="1" applyFill="1" applyBorder="1" applyAlignment="1">
      <alignment horizontal="center" vertical="center" textRotation="90" wrapText="1"/>
    </xf>
    <xf numFmtId="0" fontId="4" fillId="0" borderId="15" xfId="0" applyFont="1" applyBorder="1"/>
    <xf numFmtId="0" fontId="13" fillId="5" borderId="14" xfId="0" applyFont="1" applyFill="1" applyBorder="1" applyAlignment="1">
      <alignment horizontal="center" vertical="center" textRotation="90" wrapText="1"/>
    </xf>
    <xf numFmtId="0" fontId="4" fillId="0" borderId="16" xfId="0" applyFont="1" applyBorder="1"/>
    <xf numFmtId="0" fontId="8" fillId="0" borderId="2" xfId="0" applyFont="1" applyBorder="1" applyAlignment="1">
      <alignment vertical="center" wrapText="1"/>
    </xf>
    <xf numFmtId="0" fontId="4" fillId="0" borderId="3" xfId="0" applyFont="1" applyBorder="1"/>
    <xf numFmtId="0" fontId="4" fillId="0" borderId="4" xfId="0" applyFont="1" applyBorder="1"/>
    <xf numFmtId="4" fontId="14" fillId="6" borderId="11" xfId="0" applyNumberFormat="1" applyFont="1" applyFill="1" applyBorder="1"/>
    <xf numFmtId="4" fontId="14" fillId="6" borderId="5" xfId="0" applyNumberFormat="1" applyFont="1" applyFill="1" applyBorder="1" applyAlignment="1"/>
    <xf numFmtId="0" fontId="4" fillId="0" borderId="6" xfId="0" applyFont="1" applyBorder="1"/>
    <xf numFmtId="0" fontId="4" fillId="0" borderId="7" xfId="0" applyFont="1" applyBorder="1"/>
    <xf numFmtId="8" fontId="8" fillId="0" borderId="5" xfId="0" applyNumberFormat="1" applyFont="1" applyBorder="1" applyAlignment="1">
      <alignment horizontal="left" vertical="center"/>
    </xf>
    <xf numFmtId="164" fontId="8" fillId="2" borderId="11" xfId="0" applyNumberFormat="1" applyFont="1" applyFill="1" applyBorder="1" applyAlignment="1">
      <alignment horizontal="center"/>
    </xf>
    <xf numFmtId="0" fontId="8" fillId="2" borderId="11" xfId="0" applyFont="1" applyFill="1" applyBorder="1" applyAlignment="1">
      <alignment horizontal="center" vertical="center"/>
    </xf>
    <xf numFmtId="0" fontId="8" fillId="2" borderId="11" xfId="0" applyFont="1" applyFill="1" applyBorder="1" applyAlignment="1">
      <alignment horizontal="center" vertical="center" wrapText="1"/>
    </xf>
    <xf numFmtId="0" fontId="5" fillId="0" borderId="11" xfId="0" applyFont="1" applyBorder="1" applyAlignment="1">
      <alignment horizontal="center" vertical="center"/>
    </xf>
    <xf numFmtId="0" fontId="8" fillId="2" borderId="18" xfId="0" applyFont="1" applyFill="1" applyBorder="1" applyAlignment="1">
      <alignment horizontal="center" vertical="center" wrapText="1"/>
    </xf>
    <xf numFmtId="0" fontId="4" fillId="0" borderId="19" xfId="0" applyFont="1" applyBorder="1"/>
    <xf numFmtId="0" fontId="4" fillId="0" borderId="20" xfId="0" applyFont="1" applyBorder="1"/>
    <xf numFmtId="0" fontId="10" fillId="7" borderId="11" xfId="0" applyFont="1" applyFill="1" applyBorder="1" applyAlignment="1">
      <alignment horizontal="center" vertical="center" wrapText="1"/>
    </xf>
    <xf numFmtId="0" fontId="10" fillId="2" borderId="11" xfId="0" applyFont="1" applyFill="1" applyBorder="1" applyAlignment="1">
      <alignment horizontal="center" vertical="center" wrapText="1"/>
    </xf>
    <xf numFmtId="0" fontId="3" fillId="0" borderId="37" xfId="0" applyFont="1" applyBorder="1" applyAlignment="1">
      <alignment horizontal="center" vertical="center" wrapText="1"/>
    </xf>
    <xf numFmtId="0" fontId="4" fillId="0" borderId="22" xfId="0" applyFont="1" applyBorder="1"/>
    <xf numFmtId="0" fontId="4" fillId="0" borderId="33" xfId="0" applyFont="1" applyBorder="1"/>
    <xf numFmtId="0" fontId="3" fillId="0" borderId="25" xfId="0" applyFont="1" applyBorder="1" applyAlignment="1">
      <alignment horizontal="center" vertical="center" wrapText="1"/>
    </xf>
    <xf numFmtId="0" fontId="4" fillId="0" borderId="26" xfId="0" applyFont="1" applyBorder="1"/>
    <xf numFmtId="0" fontId="4" fillId="0" borderId="28" xfId="0" applyFont="1" applyBorder="1"/>
    <xf numFmtId="0" fontId="4" fillId="0" borderId="34" xfId="0" applyFont="1" applyBorder="1"/>
    <xf numFmtId="0" fontId="3" fillId="0" borderId="25" xfId="0" applyFont="1" applyBorder="1" applyAlignment="1">
      <alignment horizontal="center" vertical="center"/>
    </xf>
    <xf numFmtId="0" fontId="8" fillId="2" borderId="11" xfId="0" applyFont="1" applyFill="1" applyBorder="1" applyAlignment="1">
      <alignment horizontal="center"/>
    </xf>
    <xf numFmtId="8" fontId="8" fillId="0" borderId="11" xfId="0" applyNumberFormat="1" applyFont="1" applyBorder="1" applyAlignment="1">
      <alignment horizontal="left" vertical="center"/>
    </xf>
  </cellXfs>
  <cellStyles count="1">
    <cellStyle name="Normal" xfId="0" builtinId="0"/>
  </cellStyles>
  <dxfs count="3">
    <dxf>
      <fill>
        <patternFill patternType="solid">
          <fgColor rgb="FFF3F3F3"/>
          <bgColor rgb="FFF3F3F3"/>
        </patternFill>
      </fill>
    </dxf>
    <dxf>
      <fill>
        <patternFill patternType="solid">
          <fgColor rgb="FFFFFFFF"/>
          <bgColor rgb="FFFFFFFF"/>
        </patternFill>
      </fill>
    </dxf>
    <dxf>
      <fill>
        <patternFill patternType="solid">
          <fgColor rgb="FFBDBDBD"/>
          <bgColor rgb="FFBDBDBD"/>
        </patternFill>
      </fill>
    </dxf>
  </dxfs>
  <tableStyles count="1">
    <tableStyle name="Hoja 1-style" pivot="0" count="3">
      <tableStyleElement type="headerRow" dxfId="2"/>
      <tableStyleElement type="firstRowStripe" dxfId="1"/>
      <tableStyleElement type="secondRowStripe"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0</xdr:colOff>
      <xdr:row>1</xdr:row>
      <xdr:rowOff>0</xdr:rowOff>
    </xdr:from>
    <xdr:ext cx="3514725" cy="1752600"/>
    <xdr:pic>
      <xdr:nvPicPr>
        <xdr:cNvPr id="2" name="image1.png"/>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0</xdr:colOff>
      <xdr:row>1</xdr:row>
      <xdr:rowOff>0</xdr:rowOff>
    </xdr:from>
    <xdr:ext cx="3514725" cy="1752600"/>
    <xdr:pic>
      <xdr:nvPicPr>
        <xdr:cNvPr id="2" name="image1.png"/>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ables/table1.xml><?xml version="1.0" encoding="utf-8"?>
<table xmlns="http://schemas.openxmlformats.org/spreadsheetml/2006/main" id="1" name="Table_1" displayName="Table_1" ref="A1:Z1000" headerRowCount="0">
  <tableColumns count="26">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 id="25" name="Column25"/>
    <tableColumn id="26" name="Column26"/>
  </tableColumns>
  <tableStyleInfo name="Hoja 1-style" showFirstColumn="1" showLastColumn="1" showRowStripes="1" showColumnStripes="0"/>
  <extLst>
    <ext uri="GoogleSheetsCustomDataVersion1">
      <go:sheetsCustomData xmlns:go="http://customooxmlschemas.google.com/" headerRowCount="1"/>
    </ext>
  </extLst>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6.xml.rels><?xml version="1.0" encoding="UTF-8" standalone="yes"?>
<Relationships xmlns="http://schemas.openxmlformats.org/package/2006/relationships"><Relationship Id="rId1" Type="http://schemas.openxmlformats.org/officeDocument/2006/relationships/table" Target="../tables/table1.xml"/></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M409"/>
  <sheetViews>
    <sheetView workbookViewId="0"/>
  </sheetViews>
  <sheetFormatPr baseColWidth="10" defaultColWidth="14.42578125" defaultRowHeight="15" customHeight="1"/>
  <sheetData>
    <row r="1" spans="1:13">
      <c r="A1" s="49" t="str">
        <f ca="1">IFERROR(__xludf.DUMMYFUNCTION("QUERY(IMPORTRANGE(""1FwOKR1Wd8CiIMKrhY4aqdfQeQD4i3Z0kL8Yz2rETErQ"",""'ESTADÍSTICAS MIR'!A:M""),""SELECT * WHERE Col4='Guadalajara bien educada'"")"),"ID")</f>
        <v>ID</v>
      </c>
      <c r="B1" s="49" t="str">
        <f ca="1">IFERROR(__xludf.DUMMYFUNCTION("""COMPUTED_VALUE"""),"Responsable")</f>
        <v>Responsable</v>
      </c>
      <c r="C1" s="49" t="str">
        <f ca="1">IFERROR(__xludf.DUMMYFUNCTION("""COMPUTED_VALUE"""),"Coordinación")</f>
        <v>Coordinación</v>
      </c>
      <c r="D1" s="49" t="str">
        <f ca="1">IFERROR(__xludf.DUMMYFUNCTION("""COMPUTED_VALUE"""),"Eje")</f>
        <v>Eje</v>
      </c>
      <c r="E1" s="49" t="str">
        <f ca="1">IFERROR(__xludf.DUMMYFUNCTION("""COMPUTED_VALUE"""),"Programa")</f>
        <v>Programa</v>
      </c>
      <c r="F1" s="49" t="str">
        <f ca="1">IFERROR(__xludf.DUMMYFUNCTION("""COMPUTED_VALUE"""),"NIVEL")</f>
        <v>NIVEL</v>
      </c>
      <c r="G1" s="49" t="str">
        <f ca="1">IFERROR(__xludf.DUMMYFUNCTION("""COMPUTED_VALUE"""),"INDICADOR")</f>
        <v>INDICADOR</v>
      </c>
      <c r="H1" s="49" t="str">
        <f ca="1">IFERROR(__xludf.DUMMYFUNCTION("""COMPUTED_VALUE"""),"Mes-pob")</f>
        <v>Mes-pob</v>
      </c>
      <c r="I1" s="49" t="str">
        <f ca="1">IFERROR(__xludf.DUMMYFUNCTION("""COMPUTED_VALUE"""),"Mes")</f>
        <v>Mes</v>
      </c>
      <c r="J1" s="49" t="str">
        <f ca="1">IFERROR(__xludf.DUMMYFUNCTION("""COMPUTED_VALUE"""),"Pob")</f>
        <v>Pob</v>
      </c>
      <c r="K1" s="49" t="str">
        <f ca="1">IFERROR(__xludf.DUMMYFUNCTION("""COMPUTED_VALUE"""),"Total")</f>
        <v>Total</v>
      </c>
      <c r="L1" s="49" t="str">
        <f ca="1">IFERROR(__xludf.DUMMYFUNCTION("""COMPUTED_VALUE"""),"TRIMESTRE")</f>
        <v>TRIMESTRE</v>
      </c>
      <c r="M1" s="49" t="str">
        <f ca="1">IFERROR(__xludf.DUMMYFUNCTION("""COMPUTED_VALUE"""),"GRUPO ETARIO")</f>
        <v>GRUPO ETARIO</v>
      </c>
    </row>
    <row r="2" spans="1:13">
      <c r="A2" s="49" t="str">
        <f ca="1">IFERROR(__xludf.DUMMYFUNCTION("""COMPUTED_VALUE"""),"5.1.2.0")</f>
        <v>5.1.2.0</v>
      </c>
      <c r="B2" s="49" t="str">
        <f ca="1">IFERROR(__xludf.DUMMYFUNCTION("""COMPUTED_VALUE"""),"Atención Psicopedagógica Infantil/Dirección del Área de Centros de Inclusión/Dirección del Área de Centros de Inclusión/Coord.5. Inclusión")</f>
        <v>Atención Psicopedagógica Infantil/Dirección del Área de Centros de Inclusión/Dirección del Área de Centros de Inclusión/Coord.5. Inclusión</v>
      </c>
      <c r="C2" s="49" t="str">
        <f ca="1">IFERROR(__xludf.DUMMYFUNCTION("""COMPUTED_VALUE"""),"5. Inclusión")</f>
        <v>5. Inclusión</v>
      </c>
      <c r="D2" s="49" t="str">
        <f ca="1">IFERROR(__xludf.DUMMYFUNCTION("""COMPUTED_VALUE"""),"Guadalajara bien educada")</f>
        <v>Guadalajara bien educada</v>
      </c>
      <c r="E2" s="49" t="str">
        <f ca="1">IFERROR(__xludf.DUMMYFUNCTION("""COMPUTED_VALUE"""),"Atención Psicopedagógica Infantil")</f>
        <v>Atención Psicopedagógica Infantil</v>
      </c>
      <c r="F2" s="49" t="str">
        <f ca="1">IFERROR(__xludf.DUMMYFUNCTION("""COMPUTED_VALUE"""),"C2. Atenciones terapéuticas brindadas a niñas y niños con barreras de aprendizaje en el Centro de Atención Psicopedagógica Infantil")</f>
        <v>C2. Atenciones terapéuticas brindadas a niñas y niños con barreras de aprendizaje en el Centro de Atención Psicopedagógica Infantil</v>
      </c>
      <c r="G2" s="49" t="str">
        <f ca="1">IFERROR(__xludf.DUMMYFUNCTION("""COMPUTED_VALUE"""),"Promedio de personas atendidas con atención terapéutica - educativa en el Centro de Atención Psicopedagógica Infantil durante el 2023")</f>
        <v>Promedio de personas atendidas con atención terapéutica - educativa en el Centro de Atención Psicopedagógica Infantil durante el 2023</v>
      </c>
      <c r="H2" s="49" t="str">
        <f ca="1">IFERROR(__xludf.DUMMYFUNCTION("""COMPUTED_VALUE"""),"NAS enero")</f>
        <v>NAS enero</v>
      </c>
      <c r="I2" s="49" t="str">
        <f ca="1">IFERROR(__xludf.DUMMYFUNCTION("""COMPUTED_VALUE"""),"Enero")</f>
        <v>Enero</v>
      </c>
      <c r="J2" s="49" t="str">
        <f ca="1">IFERROR(__xludf.DUMMYFUNCTION("""COMPUTED_VALUE"""),"NAS")</f>
        <v>NAS</v>
      </c>
      <c r="K2" s="50">
        <f ca="1">IFERROR(__xludf.DUMMYFUNCTION("""COMPUTED_VALUE"""),66)</f>
        <v>66</v>
      </c>
      <c r="L2" s="49" t="str">
        <f ca="1">IFERROR(__xludf.DUMMYFUNCTION("""COMPUTED_VALUE"""),"TRIMESTRE 1")</f>
        <v>TRIMESTRE 1</v>
      </c>
      <c r="M2" s="49" t="str">
        <f ca="1">IFERROR(__xludf.DUMMYFUNCTION("""COMPUTED_VALUE"""),"NIÑAS")</f>
        <v>NIÑAS</v>
      </c>
    </row>
    <row r="3" spans="1:13">
      <c r="A3" s="49" t="str">
        <f ca="1">IFERROR(__xludf.DUMMYFUNCTION("""COMPUTED_VALUE"""),"5.1.2.0")</f>
        <v>5.1.2.0</v>
      </c>
      <c r="B3" s="49" t="str">
        <f ca="1">IFERROR(__xludf.DUMMYFUNCTION("""COMPUTED_VALUE"""),"Atención Psicopedagógica Infantil/Dirección del Área de Centros de Inclusión/Dirección del Área de Centros de Inclusión/Coord.5. Inclusión")</f>
        <v>Atención Psicopedagógica Infantil/Dirección del Área de Centros de Inclusión/Dirección del Área de Centros de Inclusión/Coord.5. Inclusión</v>
      </c>
      <c r="C3" s="49" t="str">
        <f ca="1">IFERROR(__xludf.DUMMYFUNCTION("""COMPUTED_VALUE"""),"5. Inclusión")</f>
        <v>5. Inclusión</v>
      </c>
      <c r="D3" s="49" t="str">
        <f ca="1">IFERROR(__xludf.DUMMYFUNCTION("""COMPUTED_VALUE"""),"Guadalajara bien educada")</f>
        <v>Guadalajara bien educada</v>
      </c>
      <c r="E3" s="49" t="str">
        <f ca="1">IFERROR(__xludf.DUMMYFUNCTION("""COMPUTED_VALUE"""),"Atención Psicopedagógica Infantil")</f>
        <v>Atención Psicopedagógica Infantil</v>
      </c>
      <c r="F3" s="49" t="str">
        <f ca="1">IFERROR(__xludf.DUMMYFUNCTION("""COMPUTED_VALUE"""),"C2. Atenciones terapéuticas brindadas a niñas y niños con barreras de aprendizaje en el Centro de Atención Psicopedagógica Infantil")</f>
        <v>C2. Atenciones terapéuticas brindadas a niñas y niños con barreras de aprendizaje en el Centro de Atención Psicopedagógica Infantil</v>
      </c>
      <c r="G3" s="49" t="str">
        <f ca="1">IFERROR(__xludf.DUMMYFUNCTION("""COMPUTED_VALUE"""),"Promedio de personas atendidas con atención terapéutica - educativa en el Centro de Atención Psicopedagógica Infantil durante el 2023")</f>
        <v>Promedio de personas atendidas con atención terapéutica - educativa en el Centro de Atención Psicopedagógica Infantil durante el 2023</v>
      </c>
      <c r="H3" s="49" t="str">
        <f ca="1">IFERROR(__xludf.DUMMYFUNCTION("""COMPUTED_VALUE"""),"NOS enero")</f>
        <v>NOS enero</v>
      </c>
      <c r="I3" s="49" t="str">
        <f ca="1">IFERROR(__xludf.DUMMYFUNCTION("""COMPUTED_VALUE"""),"Enero")</f>
        <v>Enero</v>
      </c>
      <c r="J3" s="49" t="str">
        <f ca="1">IFERROR(__xludf.DUMMYFUNCTION("""COMPUTED_VALUE"""),"NOS")</f>
        <v>NOS</v>
      </c>
      <c r="K3" s="50">
        <f ca="1">IFERROR(__xludf.DUMMYFUNCTION("""COMPUTED_VALUE"""),121)</f>
        <v>121</v>
      </c>
      <c r="L3" s="49" t="str">
        <f ca="1">IFERROR(__xludf.DUMMYFUNCTION("""COMPUTED_VALUE"""),"TRIMESTRE 1")</f>
        <v>TRIMESTRE 1</v>
      </c>
      <c r="M3" s="49" t="str">
        <f ca="1">IFERROR(__xludf.DUMMYFUNCTION("""COMPUTED_VALUE"""),"NIÑOS")</f>
        <v>NIÑOS</v>
      </c>
    </row>
    <row r="4" spans="1:13">
      <c r="A4" s="49" t="str">
        <f ca="1">IFERROR(__xludf.DUMMYFUNCTION("""COMPUTED_VALUE"""),"5.1.2.0")</f>
        <v>5.1.2.0</v>
      </c>
      <c r="B4" s="49" t="str">
        <f ca="1">IFERROR(__xludf.DUMMYFUNCTION("""COMPUTED_VALUE"""),"Atención Psicopedagógica Infantil/Dirección del Área de Centros de Inclusión/Dirección del Área de Centros de Inclusión/Coord.5. Inclusión")</f>
        <v>Atención Psicopedagógica Infantil/Dirección del Área de Centros de Inclusión/Dirección del Área de Centros de Inclusión/Coord.5. Inclusión</v>
      </c>
      <c r="C4" s="49" t="str">
        <f ca="1">IFERROR(__xludf.DUMMYFUNCTION("""COMPUTED_VALUE"""),"5. Inclusión")</f>
        <v>5. Inclusión</v>
      </c>
      <c r="D4" s="49" t="str">
        <f ca="1">IFERROR(__xludf.DUMMYFUNCTION("""COMPUTED_VALUE"""),"Guadalajara bien educada")</f>
        <v>Guadalajara bien educada</v>
      </c>
      <c r="E4" s="49" t="str">
        <f ca="1">IFERROR(__xludf.DUMMYFUNCTION("""COMPUTED_VALUE"""),"Atención Psicopedagógica Infantil")</f>
        <v>Atención Psicopedagógica Infantil</v>
      </c>
      <c r="F4" s="49" t="str">
        <f ca="1">IFERROR(__xludf.DUMMYFUNCTION("""COMPUTED_VALUE"""),"C2. Atenciones terapéuticas brindadas a niñas y niños con barreras de aprendizaje en el Centro de Atención Psicopedagógica Infantil")</f>
        <v>C2. Atenciones terapéuticas brindadas a niñas y niños con barreras de aprendizaje en el Centro de Atención Psicopedagógica Infantil</v>
      </c>
      <c r="G4" s="49" t="str">
        <f ca="1">IFERROR(__xludf.DUMMYFUNCTION("""COMPUTED_VALUE"""),"Promedio de personas atendidas con atención terapéutica - educativa en el Centro de Atención Psicopedagógica Infantil durante el 2023")</f>
        <v>Promedio de personas atendidas con atención terapéutica - educativa en el Centro de Atención Psicopedagógica Infantil durante el 2023</v>
      </c>
      <c r="H4" s="49" t="str">
        <f ca="1">IFERROR(__xludf.DUMMYFUNCTION("""COMPUTED_VALUE"""),"AM enero")</f>
        <v>AM enero</v>
      </c>
      <c r="I4" s="49" t="str">
        <f ca="1">IFERROR(__xludf.DUMMYFUNCTION("""COMPUTED_VALUE"""),"Enero")</f>
        <v>Enero</v>
      </c>
      <c r="J4" s="49" t="str">
        <f ca="1">IFERROR(__xludf.DUMMYFUNCTION("""COMPUTED_VALUE"""),"AM")</f>
        <v>AM</v>
      </c>
      <c r="K4" s="50">
        <f ca="1">IFERROR(__xludf.DUMMYFUNCTION("""COMPUTED_VALUE"""),0)</f>
        <v>0</v>
      </c>
      <c r="L4" s="49" t="str">
        <f ca="1">IFERROR(__xludf.DUMMYFUNCTION("""COMPUTED_VALUE"""),"TRIMESTRE 1")</f>
        <v>TRIMESTRE 1</v>
      </c>
      <c r="M4" s="49" t="str">
        <f ca="1">IFERROR(__xludf.DUMMYFUNCTION("""COMPUTED_VALUE"""),"ADOLESCENTES MUJERES")</f>
        <v>ADOLESCENTES MUJERES</v>
      </c>
    </row>
    <row r="5" spans="1:13">
      <c r="A5" s="49" t="str">
        <f ca="1">IFERROR(__xludf.DUMMYFUNCTION("""COMPUTED_VALUE"""),"5.1.2.0")</f>
        <v>5.1.2.0</v>
      </c>
      <c r="B5" s="49" t="str">
        <f ca="1">IFERROR(__xludf.DUMMYFUNCTION("""COMPUTED_VALUE"""),"Atención Psicopedagógica Infantil/Dirección del Área de Centros de Inclusión/Dirección del Área de Centros de Inclusión/Coord.5. Inclusión")</f>
        <v>Atención Psicopedagógica Infantil/Dirección del Área de Centros de Inclusión/Dirección del Área de Centros de Inclusión/Coord.5. Inclusión</v>
      </c>
      <c r="C5" s="49" t="str">
        <f ca="1">IFERROR(__xludf.DUMMYFUNCTION("""COMPUTED_VALUE"""),"5. Inclusión")</f>
        <v>5. Inclusión</v>
      </c>
      <c r="D5" s="49" t="str">
        <f ca="1">IFERROR(__xludf.DUMMYFUNCTION("""COMPUTED_VALUE"""),"Guadalajara bien educada")</f>
        <v>Guadalajara bien educada</v>
      </c>
      <c r="E5" s="49" t="str">
        <f ca="1">IFERROR(__xludf.DUMMYFUNCTION("""COMPUTED_VALUE"""),"Atención Psicopedagógica Infantil")</f>
        <v>Atención Psicopedagógica Infantil</v>
      </c>
      <c r="F5" s="49" t="str">
        <f ca="1">IFERROR(__xludf.DUMMYFUNCTION("""COMPUTED_VALUE"""),"C2. Atenciones terapéuticas brindadas a niñas y niños con barreras de aprendizaje en el Centro de Atención Psicopedagógica Infantil")</f>
        <v>C2. Atenciones terapéuticas brindadas a niñas y niños con barreras de aprendizaje en el Centro de Atención Psicopedagógica Infantil</v>
      </c>
      <c r="G5" s="49" t="str">
        <f ca="1">IFERROR(__xludf.DUMMYFUNCTION("""COMPUTED_VALUE"""),"Promedio de personas atendidas con atención terapéutica - educativa en el Centro de Atención Psicopedagógica Infantil durante el 2023")</f>
        <v>Promedio de personas atendidas con atención terapéutica - educativa en el Centro de Atención Psicopedagógica Infantil durante el 2023</v>
      </c>
      <c r="H5" s="49" t="str">
        <f ca="1">IFERROR(__xludf.DUMMYFUNCTION("""COMPUTED_VALUE"""),"AH enero")</f>
        <v>AH enero</v>
      </c>
      <c r="I5" s="49" t="str">
        <f ca="1">IFERROR(__xludf.DUMMYFUNCTION("""COMPUTED_VALUE"""),"Enero")</f>
        <v>Enero</v>
      </c>
      <c r="J5" s="49" t="str">
        <f ca="1">IFERROR(__xludf.DUMMYFUNCTION("""COMPUTED_VALUE"""),"AH")</f>
        <v>AH</v>
      </c>
      <c r="K5" s="50">
        <f ca="1">IFERROR(__xludf.DUMMYFUNCTION("""COMPUTED_VALUE"""),0)</f>
        <v>0</v>
      </c>
      <c r="L5" s="49" t="str">
        <f ca="1">IFERROR(__xludf.DUMMYFUNCTION("""COMPUTED_VALUE"""),"TRIMESTRE 1")</f>
        <v>TRIMESTRE 1</v>
      </c>
      <c r="M5" s="49" t="str">
        <f ca="1">IFERROR(__xludf.DUMMYFUNCTION("""COMPUTED_VALUE"""),"ADOLESCENTES HOMBRES")</f>
        <v>ADOLESCENTES HOMBRES</v>
      </c>
    </row>
    <row r="6" spans="1:13">
      <c r="A6" s="49" t="str">
        <f ca="1">IFERROR(__xludf.DUMMYFUNCTION("""COMPUTED_VALUE"""),"5.1.2.0")</f>
        <v>5.1.2.0</v>
      </c>
      <c r="B6" s="49" t="str">
        <f ca="1">IFERROR(__xludf.DUMMYFUNCTION("""COMPUTED_VALUE"""),"Atención Psicopedagógica Infantil/Dirección del Área de Centros de Inclusión/Dirección del Área de Centros de Inclusión/Coord.5. Inclusión")</f>
        <v>Atención Psicopedagógica Infantil/Dirección del Área de Centros de Inclusión/Dirección del Área de Centros de Inclusión/Coord.5. Inclusión</v>
      </c>
      <c r="C6" s="49" t="str">
        <f ca="1">IFERROR(__xludf.DUMMYFUNCTION("""COMPUTED_VALUE"""),"5. Inclusión")</f>
        <v>5. Inclusión</v>
      </c>
      <c r="D6" s="49" t="str">
        <f ca="1">IFERROR(__xludf.DUMMYFUNCTION("""COMPUTED_VALUE"""),"Guadalajara bien educada")</f>
        <v>Guadalajara bien educada</v>
      </c>
      <c r="E6" s="49" t="str">
        <f ca="1">IFERROR(__xludf.DUMMYFUNCTION("""COMPUTED_VALUE"""),"Atención Psicopedagógica Infantil")</f>
        <v>Atención Psicopedagógica Infantil</v>
      </c>
      <c r="F6" s="49" t="str">
        <f ca="1">IFERROR(__xludf.DUMMYFUNCTION("""COMPUTED_VALUE"""),"C2. Atenciones terapéuticas brindadas a niñas y niños con barreras de aprendizaje en el Centro de Atención Psicopedagógica Infantil")</f>
        <v>C2. Atenciones terapéuticas brindadas a niñas y niños con barreras de aprendizaje en el Centro de Atención Psicopedagógica Infantil</v>
      </c>
      <c r="G6" s="49" t="str">
        <f ca="1">IFERROR(__xludf.DUMMYFUNCTION("""COMPUTED_VALUE"""),"Promedio de personas atendidas con atención terapéutica - educativa en el Centro de Atención Psicopedagógica Infantil durante el 2023")</f>
        <v>Promedio de personas atendidas con atención terapéutica - educativa en el Centro de Atención Psicopedagógica Infantil durante el 2023</v>
      </c>
      <c r="H6" s="49" t="str">
        <f ca="1">IFERROR(__xludf.DUMMYFUNCTION("""COMPUTED_VALUE"""),"MUJ enero")</f>
        <v>MUJ enero</v>
      </c>
      <c r="I6" s="49" t="str">
        <f ca="1">IFERROR(__xludf.DUMMYFUNCTION("""COMPUTED_VALUE"""),"Enero")</f>
        <v>Enero</v>
      </c>
      <c r="J6" s="49" t="str">
        <f ca="1">IFERROR(__xludf.DUMMYFUNCTION("""COMPUTED_VALUE"""),"MUJ")</f>
        <v>MUJ</v>
      </c>
      <c r="K6" s="50"/>
      <c r="L6" s="49" t="str">
        <f ca="1">IFERROR(__xludf.DUMMYFUNCTION("""COMPUTED_VALUE"""),"TRIMESTRE 1")</f>
        <v>TRIMESTRE 1</v>
      </c>
      <c r="M6" s="49" t="str">
        <f ca="1">IFERROR(__xludf.DUMMYFUNCTION("""COMPUTED_VALUE"""),"MUJERES ADULTAS")</f>
        <v>MUJERES ADULTAS</v>
      </c>
    </row>
    <row r="7" spans="1:13">
      <c r="A7" s="49" t="str">
        <f ca="1">IFERROR(__xludf.DUMMYFUNCTION("""COMPUTED_VALUE"""),"5.1.2.0")</f>
        <v>5.1.2.0</v>
      </c>
      <c r="B7" s="49" t="str">
        <f ca="1">IFERROR(__xludf.DUMMYFUNCTION("""COMPUTED_VALUE"""),"Atención Psicopedagógica Infantil/Dirección del Área de Centros de Inclusión/Dirección del Área de Centros de Inclusión/Coord.5. Inclusión")</f>
        <v>Atención Psicopedagógica Infantil/Dirección del Área de Centros de Inclusión/Dirección del Área de Centros de Inclusión/Coord.5. Inclusión</v>
      </c>
      <c r="C7" s="49" t="str">
        <f ca="1">IFERROR(__xludf.DUMMYFUNCTION("""COMPUTED_VALUE"""),"5. Inclusión")</f>
        <v>5. Inclusión</v>
      </c>
      <c r="D7" s="49" t="str">
        <f ca="1">IFERROR(__xludf.DUMMYFUNCTION("""COMPUTED_VALUE"""),"Guadalajara bien educada")</f>
        <v>Guadalajara bien educada</v>
      </c>
      <c r="E7" s="49" t="str">
        <f ca="1">IFERROR(__xludf.DUMMYFUNCTION("""COMPUTED_VALUE"""),"Atención Psicopedagógica Infantil")</f>
        <v>Atención Psicopedagógica Infantil</v>
      </c>
      <c r="F7" s="49" t="str">
        <f ca="1">IFERROR(__xludf.DUMMYFUNCTION("""COMPUTED_VALUE"""),"C2. Atenciones terapéuticas brindadas a niñas y niños con barreras de aprendizaje en el Centro de Atención Psicopedagógica Infantil")</f>
        <v>C2. Atenciones terapéuticas brindadas a niñas y niños con barreras de aprendizaje en el Centro de Atención Psicopedagógica Infantil</v>
      </c>
      <c r="G7" s="49" t="str">
        <f ca="1">IFERROR(__xludf.DUMMYFUNCTION("""COMPUTED_VALUE"""),"Promedio de personas atendidas con atención terapéutica - educativa en el Centro de Atención Psicopedagógica Infantil durante el 2023")</f>
        <v>Promedio de personas atendidas con atención terapéutica - educativa en el Centro de Atención Psicopedagógica Infantil durante el 2023</v>
      </c>
      <c r="H7" s="49" t="str">
        <f ca="1">IFERROR(__xludf.DUMMYFUNCTION("""COMPUTED_VALUE"""),"HOM enero")</f>
        <v>HOM enero</v>
      </c>
      <c r="I7" s="49" t="str">
        <f ca="1">IFERROR(__xludf.DUMMYFUNCTION("""COMPUTED_VALUE"""),"Enero")</f>
        <v>Enero</v>
      </c>
      <c r="J7" s="49" t="str">
        <f ca="1">IFERROR(__xludf.DUMMYFUNCTION("""COMPUTED_VALUE"""),"HOM")</f>
        <v>HOM</v>
      </c>
      <c r="K7" s="50"/>
      <c r="L7" s="49" t="str">
        <f ca="1">IFERROR(__xludf.DUMMYFUNCTION("""COMPUTED_VALUE"""),"TRIMESTRE 1")</f>
        <v>TRIMESTRE 1</v>
      </c>
      <c r="M7" s="49" t="str">
        <f ca="1">IFERROR(__xludf.DUMMYFUNCTION("""COMPUTED_VALUE"""),"HOMBRES ADULTOS")</f>
        <v>HOMBRES ADULTOS</v>
      </c>
    </row>
    <row r="8" spans="1:13">
      <c r="A8" s="49" t="str">
        <f ca="1">IFERROR(__xludf.DUMMYFUNCTION("""COMPUTED_VALUE"""),"5.1.2.0")</f>
        <v>5.1.2.0</v>
      </c>
      <c r="B8" s="49" t="str">
        <f ca="1">IFERROR(__xludf.DUMMYFUNCTION("""COMPUTED_VALUE"""),"Atención Psicopedagógica Infantil/Dirección del Área de Centros de Inclusión/Dirección del Área de Centros de Inclusión/Coord.5. Inclusión")</f>
        <v>Atención Psicopedagógica Infantil/Dirección del Área de Centros de Inclusión/Dirección del Área de Centros de Inclusión/Coord.5. Inclusión</v>
      </c>
      <c r="C8" s="49" t="str">
        <f ca="1">IFERROR(__xludf.DUMMYFUNCTION("""COMPUTED_VALUE"""),"5. Inclusión")</f>
        <v>5. Inclusión</v>
      </c>
      <c r="D8" s="49" t="str">
        <f ca="1">IFERROR(__xludf.DUMMYFUNCTION("""COMPUTED_VALUE"""),"Guadalajara bien educada")</f>
        <v>Guadalajara bien educada</v>
      </c>
      <c r="E8" s="49" t="str">
        <f ca="1">IFERROR(__xludf.DUMMYFUNCTION("""COMPUTED_VALUE"""),"Atención Psicopedagógica Infantil")</f>
        <v>Atención Psicopedagógica Infantil</v>
      </c>
      <c r="F8" s="49" t="str">
        <f ca="1">IFERROR(__xludf.DUMMYFUNCTION("""COMPUTED_VALUE"""),"C2. Atenciones terapéuticas brindadas a niñas y niños con barreras de aprendizaje en el Centro de Atención Psicopedagógica Infantil")</f>
        <v>C2. Atenciones terapéuticas brindadas a niñas y niños con barreras de aprendizaje en el Centro de Atención Psicopedagógica Infantil</v>
      </c>
      <c r="G8" s="49" t="str">
        <f ca="1">IFERROR(__xludf.DUMMYFUNCTION("""COMPUTED_VALUE"""),"Promedio de personas atendidas con atención terapéutica - educativa en el Centro de Atención Psicopedagógica Infantil durante el 2023")</f>
        <v>Promedio de personas atendidas con atención terapéutica - educativa en el Centro de Atención Psicopedagógica Infantil durante el 2023</v>
      </c>
      <c r="H8" s="49" t="str">
        <f ca="1">IFERROR(__xludf.DUMMYFUNCTION("""COMPUTED_VALUE"""),"AMM enero")</f>
        <v>AMM enero</v>
      </c>
      <c r="I8" s="49" t="str">
        <f ca="1">IFERROR(__xludf.DUMMYFUNCTION("""COMPUTED_VALUE"""),"Enero")</f>
        <v>Enero</v>
      </c>
      <c r="J8" s="49" t="str">
        <f ca="1">IFERROR(__xludf.DUMMYFUNCTION("""COMPUTED_VALUE"""),"AMM")</f>
        <v>AMM</v>
      </c>
      <c r="K8" s="50"/>
      <c r="L8" s="49" t="str">
        <f ca="1">IFERROR(__xludf.DUMMYFUNCTION("""COMPUTED_VALUE"""),"TRIMESTRE 1")</f>
        <v>TRIMESTRE 1</v>
      </c>
      <c r="M8" s="49" t="str">
        <f ca="1">IFERROR(__xludf.DUMMYFUNCTION("""COMPUTED_VALUE"""),"ADULTA MAYOR MUJER")</f>
        <v>ADULTA MAYOR MUJER</v>
      </c>
    </row>
    <row r="9" spans="1:13">
      <c r="A9" s="49" t="str">
        <f ca="1">IFERROR(__xludf.DUMMYFUNCTION("""COMPUTED_VALUE"""),"5.1.2.0")</f>
        <v>5.1.2.0</v>
      </c>
      <c r="B9" s="49" t="str">
        <f ca="1">IFERROR(__xludf.DUMMYFUNCTION("""COMPUTED_VALUE"""),"Atención Psicopedagógica Infantil/Dirección del Área de Centros de Inclusión/Dirección del Área de Centros de Inclusión/Coord.5. Inclusión")</f>
        <v>Atención Psicopedagógica Infantil/Dirección del Área de Centros de Inclusión/Dirección del Área de Centros de Inclusión/Coord.5. Inclusión</v>
      </c>
      <c r="C9" s="49" t="str">
        <f ca="1">IFERROR(__xludf.DUMMYFUNCTION("""COMPUTED_VALUE"""),"5. Inclusión")</f>
        <v>5. Inclusión</v>
      </c>
      <c r="D9" s="49" t="str">
        <f ca="1">IFERROR(__xludf.DUMMYFUNCTION("""COMPUTED_VALUE"""),"Guadalajara bien educada")</f>
        <v>Guadalajara bien educada</v>
      </c>
      <c r="E9" s="49" t="str">
        <f ca="1">IFERROR(__xludf.DUMMYFUNCTION("""COMPUTED_VALUE"""),"Atención Psicopedagógica Infantil")</f>
        <v>Atención Psicopedagógica Infantil</v>
      </c>
      <c r="F9" s="49" t="str">
        <f ca="1">IFERROR(__xludf.DUMMYFUNCTION("""COMPUTED_VALUE"""),"C2. Atenciones terapéuticas brindadas a niñas y niños con barreras de aprendizaje en el Centro de Atención Psicopedagógica Infantil")</f>
        <v>C2. Atenciones terapéuticas brindadas a niñas y niños con barreras de aprendizaje en el Centro de Atención Psicopedagógica Infantil</v>
      </c>
      <c r="G9" s="49" t="str">
        <f ca="1">IFERROR(__xludf.DUMMYFUNCTION("""COMPUTED_VALUE"""),"Promedio de personas atendidas con atención terapéutica - educativa en el Centro de Atención Psicopedagógica Infantil durante el 2023")</f>
        <v>Promedio de personas atendidas con atención terapéutica - educativa en el Centro de Atención Psicopedagógica Infantil durante el 2023</v>
      </c>
      <c r="H9" s="49" t="str">
        <f ca="1">IFERROR(__xludf.DUMMYFUNCTION("""COMPUTED_VALUE"""),"AMH enero")</f>
        <v>AMH enero</v>
      </c>
      <c r="I9" s="49" t="str">
        <f ca="1">IFERROR(__xludf.DUMMYFUNCTION("""COMPUTED_VALUE"""),"Enero")</f>
        <v>Enero</v>
      </c>
      <c r="J9" s="49" t="str">
        <f ca="1">IFERROR(__xludf.DUMMYFUNCTION("""COMPUTED_VALUE"""),"AMH")</f>
        <v>AMH</v>
      </c>
      <c r="K9" s="50"/>
      <c r="L9" s="49" t="str">
        <f ca="1">IFERROR(__xludf.DUMMYFUNCTION("""COMPUTED_VALUE"""),"TRIMESTRE 1")</f>
        <v>TRIMESTRE 1</v>
      </c>
      <c r="M9" s="49" t="str">
        <f ca="1">IFERROR(__xludf.DUMMYFUNCTION("""COMPUTED_VALUE"""),"ADULTO MAYOR HOMBRE")</f>
        <v>ADULTO MAYOR HOMBRE</v>
      </c>
    </row>
    <row r="10" spans="1:13">
      <c r="A10" s="49" t="str">
        <f ca="1">IFERROR(__xludf.DUMMYFUNCTION("""COMPUTED_VALUE"""),"5.1.2.1")</f>
        <v>5.1.2.1</v>
      </c>
      <c r="B10" s="49" t="str">
        <f ca="1">IFERROR(__xludf.DUMMYFUNCTION("""COMPUTED_VALUE"""),"Atención Psicopedagógica Infantil/Dirección del Área de Centros de Inclusión/Dirección del Área de Centros de Inclusión/Coord.5. Inclusión")</f>
        <v>Atención Psicopedagógica Infantil/Dirección del Área de Centros de Inclusión/Dirección del Área de Centros de Inclusión/Coord.5. Inclusión</v>
      </c>
      <c r="C10" s="49" t="str">
        <f ca="1">IFERROR(__xludf.DUMMYFUNCTION("""COMPUTED_VALUE"""),"5. Inclusión")</f>
        <v>5. Inclusión</v>
      </c>
      <c r="D10" s="49" t="str">
        <f ca="1">IFERROR(__xludf.DUMMYFUNCTION("""COMPUTED_VALUE"""),"Guadalajara bien educada")</f>
        <v>Guadalajara bien educada</v>
      </c>
      <c r="E10" s="49" t="str">
        <f ca="1">IFERROR(__xludf.DUMMYFUNCTION("""COMPUTED_VALUE"""),"Atención Psicopedagógica Infantil")</f>
        <v>Atención Psicopedagógica Infantil</v>
      </c>
      <c r="F10" s="49" t="str">
        <f ca="1">IFERROR(__xludf.DUMMYFUNCTION("""COMPUTED_VALUE"""),"A1C2 Actividades de diagnóstico y valoración psicológica ejecutadas para niñas y niños que requieran atención en el CAPI")</f>
        <v>A1C2 Actividades de diagnóstico y valoración psicológica ejecutadas para niñas y niños que requieran atención en el CAPI</v>
      </c>
      <c r="G10" s="49" t="str">
        <f ca="1">IFERROR(__xludf.DUMMYFUNCTION("""COMPUTED_VALUE"""),"Porcentaje de diagnósticos y valoraciones realizados a niñas y niños que requieran atención en el CAPI en 2023")</f>
        <v>Porcentaje de diagnósticos y valoraciones realizados a niñas y niños que requieran atención en el CAPI en 2023</v>
      </c>
      <c r="H10" s="49" t="str">
        <f ca="1">IFERROR(__xludf.DUMMYFUNCTION("""COMPUTED_VALUE"""),"NAS enero")</f>
        <v>NAS enero</v>
      </c>
      <c r="I10" s="49" t="str">
        <f ca="1">IFERROR(__xludf.DUMMYFUNCTION("""COMPUTED_VALUE"""),"Enero")</f>
        <v>Enero</v>
      </c>
      <c r="J10" s="49" t="str">
        <f ca="1">IFERROR(__xludf.DUMMYFUNCTION("""COMPUTED_VALUE"""),"NAS")</f>
        <v>NAS</v>
      </c>
      <c r="K10" s="50">
        <f ca="1">IFERROR(__xludf.DUMMYFUNCTION("""COMPUTED_VALUE"""),1)</f>
        <v>1</v>
      </c>
      <c r="L10" s="49" t="str">
        <f ca="1">IFERROR(__xludf.DUMMYFUNCTION("""COMPUTED_VALUE"""),"TRIMESTRE 1")</f>
        <v>TRIMESTRE 1</v>
      </c>
      <c r="M10" s="49" t="str">
        <f ca="1">IFERROR(__xludf.DUMMYFUNCTION("""COMPUTED_VALUE"""),"NIÑAS")</f>
        <v>NIÑAS</v>
      </c>
    </row>
    <row r="11" spans="1:13">
      <c r="A11" s="49" t="str">
        <f ca="1">IFERROR(__xludf.DUMMYFUNCTION("""COMPUTED_VALUE"""),"5.1.2.1")</f>
        <v>5.1.2.1</v>
      </c>
      <c r="B11" s="49" t="str">
        <f ca="1">IFERROR(__xludf.DUMMYFUNCTION("""COMPUTED_VALUE"""),"Atención Psicopedagógica Infantil/Dirección del Área de Centros de Inclusión/Dirección del Área de Centros de Inclusión/Coord.5. Inclusión")</f>
        <v>Atención Psicopedagógica Infantil/Dirección del Área de Centros de Inclusión/Dirección del Área de Centros de Inclusión/Coord.5. Inclusión</v>
      </c>
      <c r="C11" s="49" t="str">
        <f ca="1">IFERROR(__xludf.DUMMYFUNCTION("""COMPUTED_VALUE"""),"5. Inclusión")</f>
        <v>5. Inclusión</v>
      </c>
      <c r="D11" s="49" t="str">
        <f ca="1">IFERROR(__xludf.DUMMYFUNCTION("""COMPUTED_VALUE"""),"Guadalajara bien educada")</f>
        <v>Guadalajara bien educada</v>
      </c>
      <c r="E11" s="49" t="str">
        <f ca="1">IFERROR(__xludf.DUMMYFUNCTION("""COMPUTED_VALUE"""),"Atención Psicopedagógica Infantil")</f>
        <v>Atención Psicopedagógica Infantil</v>
      </c>
      <c r="F11" s="49" t="str">
        <f ca="1">IFERROR(__xludf.DUMMYFUNCTION("""COMPUTED_VALUE"""),"A1C2 Actividades de diagnóstico y valoración psicológica ejecutadas para niñas y niños que requieran atención en el CAPI")</f>
        <v>A1C2 Actividades de diagnóstico y valoración psicológica ejecutadas para niñas y niños que requieran atención en el CAPI</v>
      </c>
      <c r="G11" s="49" t="str">
        <f ca="1">IFERROR(__xludf.DUMMYFUNCTION("""COMPUTED_VALUE"""),"Porcentaje de diagnósticos y valoraciones realizados a niñas y niños que requieran atención en el CAPI en 2023")</f>
        <v>Porcentaje de diagnósticos y valoraciones realizados a niñas y niños que requieran atención en el CAPI en 2023</v>
      </c>
      <c r="H11" s="49" t="str">
        <f ca="1">IFERROR(__xludf.DUMMYFUNCTION("""COMPUTED_VALUE"""),"NOS enero")</f>
        <v>NOS enero</v>
      </c>
      <c r="I11" s="49" t="str">
        <f ca="1">IFERROR(__xludf.DUMMYFUNCTION("""COMPUTED_VALUE"""),"Enero")</f>
        <v>Enero</v>
      </c>
      <c r="J11" s="49" t="str">
        <f ca="1">IFERROR(__xludf.DUMMYFUNCTION("""COMPUTED_VALUE"""),"NOS")</f>
        <v>NOS</v>
      </c>
      <c r="K11" s="50">
        <f ca="1">IFERROR(__xludf.DUMMYFUNCTION("""COMPUTED_VALUE"""),2)</f>
        <v>2</v>
      </c>
      <c r="L11" s="49" t="str">
        <f ca="1">IFERROR(__xludf.DUMMYFUNCTION("""COMPUTED_VALUE"""),"TRIMESTRE 1")</f>
        <v>TRIMESTRE 1</v>
      </c>
      <c r="M11" s="49" t="str">
        <f ca="1">IFERROR(__xludf.DUMMYFUNCTION("""COMPUTED_VALUE"""),"NIÑOS")</f>
        <v>NIÑOS</v>
      </c>
    </row>
    <row r="12" spans="1:13">
      <c r="A12" s="49" t="str">
        <f ca="1">IFERROR(__xludf.DUMMYFUNCTION("""COMPUTED_VALUE"""),"5.1.2.1")</f>
        <v>5.1.2.1</v>
      </c>
      <c r="B12" s="49" t="str">
        <f ca="1">IFERROR(__xludf.DUMMYFUNCTION("""COMPUTED_VALUE"""),"Atención Psicopedagógica Infantil/Dirección del Área de Centros de Inclusión/Dirección del Área de Centros de Inclusión/Coord.5. Inclusión")</f>
        <v>Atención Psicopedagógica Infantil/Dirección del Área de Centros de Inclusión/Dirección del Área de Centros de Inclusión/Coord.5. Inclusión</v>
      </c>
      <c r="C12" s="49" t="str">
        <f ca="1">IFERROR(__xludf.DUMMYFUNCTION("""COMPUTED_VALUE"""),"5. Inclusión")</f>
        <v>5. Inclusión</v>
      </c>
      <c r="D12" s="49" t="str">
        <f ca="1">IFERROR(__xludf.DUMMYFUNCTION("""COMPUTED_VALUE"""),"Guadalajara bien educada")</f>
        <v>Guadalajara bien educada</v>
      </c>
      <c r="E12" s="49" t="str">
        <f ca="1">IFERROR(__xludf.DUMMYFUNCTION("""COMPUTED_VALUE"""),"Atención Psicopedagógica Infantil")</f>
        <v>Atención Psicopedagógica Infantil</v>
      </c>
      <c r="F12" s="49" t="str">
        <f ca="1">IFERROR(__xludf.DUMMYFUNCTION("""COMPUTED_VALUE"""),"A1C2 Actividades de diagnóstico y valoración psicológica ejecutadas para niñas y niños que requieran atención en el CAPI")</f>
        <v>A1C2 Actividades de diagnóstico y valoración psicológica ejecutadas para niñas y niños que requieran atención en el CAPI</v>
      </c>
      <c r="G12" s="49" t="str">
        <f ca="1">IFERROR(__xludf.DUMMYFUNCTION("""COMPUTED_VALUE"""),"Porcentaje de diagnósticos y valoraciones realizados a niñas y niños que requieran atención en el CAPI en 2023")</f>
        <v>Porcentaje de diagnósticos y valoraciones realizados a niñas y niños que requieran atención en el CAPI en 2023</v>
      </c>
      <c r="H12" s="49" t="str">
        <f ca="1">IFERROR(__xludf.DUMMYFUNCTION("""COMPUTED_VALUE"""),"AM enero")</f>
        <v>AM enero</v>
      </c>
      <c r="I12" s="49" t="str">
        <f ca="1">IFERROR(__xludf.DUMMYFUNCTION("""COMPUTED_VALUE"""),"Enero")</f>
        <v>Enero</v>
      </c>
      <c r="J12" s="49" t="str">
        <f ca="1">IFERROR(__xludf.DUMMYFUNCTION("""COMPUTED_VALUE"""),"AM")</f>
        <v>AM</v>
      </c>
      <c r="K12" s="50">
        <f ca="1">IFERROR(__xludf.DUMMYFUNCTION("""COMPUTED_VALUE"""),0)</f>
        <v>0</v>
      </c>
      <c r="L12" s="49" t="str">
        <f ca="1">IFERROR(__xludf.DUMMYFUNCTION("""COMPUTED_VALUE"""),"TRIMESTRE 1")</f>
        <v>TRIMESTRE 1</v>
      </c>
      <c r="M12" s="49" t="str">
        <f ca="1">IFERROR(__xludf.DUMMYFUNCTION("""COMPUTED_VALUE"""),"ADOLESCENTES MUJERES")</f>
        <v>ADOLESCENTES MUJERES</v>
      </c>
    </row>
    <row r="13" spans="1:13">
      <c r="A13" s="49" t="str">
        <f ca="1">IFERROR(__xludf.DUMMYFUNCTION("""COMPUTED_VALUE"""),"5.1.2.1")</f>
        <v>5.1.2.1</v>
      </c>
      <c r="B13" s="49" t="str">
        <f ca="1">IFERROR(__xludf.DUMMYFUNCTION("""COMPUTED_VALUE"""),"Atención Psicopedagógica Infantil/Dirección del Área de Centros de Inclusión/Dirección del Área de Centros de Inclusión/Coord.5. Inclusión")</f>
        <v>Atención Psicopedagógica Infantil/Dirección del Área de Centros de Inclusión/Dirección del Área de Centros de Inclusión/Coord.5. Inclusión</v>
      </c>
      <c r="C13" s="49" t="str">
        <f ca="1">IFERROR(__xludf.DUMMYFUNCTION("""COMPUTED_VALUE"""),"5. Inclusión")</f>
        <v>5. Inclusión</v>
      </c>
      <c r="D13" s="49" t="str">
        <f ca="1">IFERROR(__xludf.DUMMYFUNCTION("""COMPUTED_VALUE"""),"Guadalajara bien educada")</f>
        <v>Guadalajara bien educada</v>
      </c>
      <c r="E13" s="49" t="str">
        <f ca="1">IFERROR(__xludf.DUMMYFUNCTION("""COMPUTED_VALUE"""),"Atención Psicopedagógica Infantil")</f>
        <v>Atención Psicopedagógica Infantil</v>
      </c>
      <c r="F13" s="49" t="str">
        <f ca="1">IFERROR(__xludf.DUMMYFUNCTION("""COMPUTED_VALUE"""),"A1C2 Actividades de diagnóstico y valoración psicológica ejecutadas para niñas y niños que requieran atención en el CAPI")</f>
        <v>A1C2 Actividades de diagnóstico y valoración psicológica ejecutadas para niñas y niños que requieran atención en el CAPI</v>
      </c>
      <c r="G13" s="49" t="str">
        <f ca="1">IFERROR(__xludf.DUMMYFUNCTION("""COMPUTED_VALUE"""),"Porcentaje de diagnósticos y valoraciones realizados a niñas y niños que requieran atención en el CAPI en 2023")</f>
        <v>Porcentaje de diagnósticos y valoraciones realizados a niñas y niños que requieran atención en el CAPI en 2023</v>
      </c>
      <c r="H13" s="49" t="str">
        <f ca="1">IFERROR(__xludf.DUMMYFUNCTION("""COMPUTED_VALUE"""),"AH enero")</f>
        <v>AH enero</v>
      </c>
      <c r="I13" s="49" t="str">
        <f ca="1">IFERROR(__xludf.DUMMYFUNCTION("""COMPUTED_VALUE"""),"Enero")</f>
        <v>Enero</v>
      </c>
      <c r="J13" s="49" t="str">
        <f ca="1">IFERROR(__xludf.DUMMYFUNCTION("""COMPUTED_VALUE"""),"AH")</f>
        <v>AH</v>
      </c>
      <c r="K13" s="50">
        <f ca="1">IFERROR(__xludf.DUMMYFUNCTION("""COMPUTED_VALUE"""),0)</f>
        <v>0</v>
      </c>
      <c r="L13" s="49" t="str">
        <f ca="1">IFERROR(__xludf.DUMMYFUNCTION("""COMPUTED_VALUE"""),"TRIMESTRE 1")</f>
        <v>TRIMESTRE 1</v>
      </c>
      <c r="M13" s="49" t="str">
        <f ca="1">IFERROR(__xludf.DUMMYFUNCTION("""COMPUTED_VALUE"""),"ADOLESCENTES HOMBRES")</f>
        <v>ADOLESCENTES HOMBRES</v>
      </c>
    </row>
    <row r="14" spans="1:13">
      <c r="A14" s="49" t="str">
        <f ca="1">IFERROR(__xludf.DUMMYFUNCTION("""COMPUTED_VALUE"""),"5.1.2.1")</f>
        <v>5.1.2.1</v>
      </c>
      <c r="B14" s="49" t="str">
        <f ca="1">IFERROR(__xludf.DUMMYFUNCTION("""COMPUTED_VALUE"""),"Atención Psicopedagógica Infantil/Dirección del Área de Centros de Inclusión/Dirección del Área de Centros de Inclusión/Coord.5. Inclusión")</f>
        <v>Atención Psicopedagógica Infantil/Dirección del Área de Centros de Inclusión/Dirección del Área de Centros de Inclusión/Coord.5. Inclusión</v>
      </c>
      <c r="C14" s="49" t="str">
        <f ca="1">IFERROR(__xludf.DUMMYFUNCTION("""COMPUTED_VALUE"""),"5. Inclusión")</f>
        <v>5. Inclusión</v>
      </c>
      <c r="D14" s="49" t="str">
        <f ca="1">IFERROR(__xludf.DUMMYFUNCTION("""COMPUTED_VALUE"""),"Guadalajara bien educada")</f>
        <v>Guadalajara bien educada</v>
      </c>
      <c r="E14" s="49" t="str">
        <f ca="1">IFERROR(__xludf.DUMMYFUNCTION("""COMPUTED_VALUE"""),"Atención Psicopedagógica Infantil")</f>
        <v>Atención Psicopedagógica Infantil</v>
      </c>
      <c r="F14" s="49" t="str">
        <f ca="1">IFERROR(__xludf.DUMMYFUNCTION("""COMPUTED_VALUE"""),"A1C2 Actividades de diagnóstico y valoración psicológica ejecutadas para niñas y niños que requieran atención en el CAPI")</f>
        <v>A1C2 Actividades de diagnóstico y valoración psicológica ejecutadas para niñas y niños que requieran atención en el CAPI</v>
      </c>
      <c r="G14" s="49" t="str">
        <f ca="1">IFERROR(__xludf.DUMMYFUNCTION("""COMPUTED_VALUE"""),"Porcentaje de diagnósticos y valoraciones realizados a niñas y niños que requieran atención en el CAPI en 2023")</f>
        <v>Porcentaje de diagnósticos y valoraciones realizados a niñas y niños que requieran atención en el CAPI en 2023</v>
      </c>
      <c r="H14" s="49" t="str">
        <f ca="1">IFERROR(__xludf.DUMMYFUNCTION("""COMPUTED_VALUE"""),"MUJ enero")</f>
        <v>MUJ enero</v>
      </c>
      <c r="I14" s="49" t="str">
        <f ca="1">IFERROR(__xludf.DUMMYFUNCTION("""COMPUTED_VALUE"""),"Enero")</f>
        <v>Enero</v>
      </c>
      <c r="J14" s="49" t="str">
        <f ca="1">IFERROR(__xludf.DUMMYFUNCTION("""COMPUTED_VALUE"""),"MUJ")</f>
        <v>MUJ</v>
      </c>
      <c r="K14" s="50"/>
      <c r="L14" s="49" t="str">
        <f ca="1">IFERROR(__xludf.DUMMYFUNCTION("""COMPUTED_VALUE"""),"TRIMESTRE 1")</f>
        <v>TRIMESTRE 1</v>
      </c>
      <c r="M14" s="49" t="str">
        <f ca="1">IFERROR(__xludf.DUMMYFUNCTION("""COMPUTED_VALUE"""),"MUJERES ADULTAS")</f>
        <v>MUJERES ADULTAS</v>
      </c>
    </row>
    <row r="15" spans="1:13">
      <c r="A15" s="49" t="str">
        <f ca="1">IFERROR(__xludf.DUMMYFUNCTION("""COMPUTED_VALUE"""),"5.1.2.1")</f>
        <v>5.1.2.1</v>
      </c>
      <c r="B15" s="49" t="str">
        <f ca="1">IFERROR(__xludf.DUMMYFUNCTION("""COMPUTED_VALUE"""),"Atención Psicopedagógica Infantil/Dirección del Área de Centros de Inclusión/Dirección del Área de Centros de Inclusión/Coord.5. Inclusión")</f>
        <v>Atención Psicopedagógica Infantil/Dirección del Área de Centros de Inclusión/Dirección del Área de Centros de Inclusión/Coord.5. Inclusión</v>
      </c>
      <c r="C15" s="49" t="str">
        <f ca="1">IFERROR(__xludf.DUMMYFUNCTION("""COMPUTED_VALUE"""),"5. Inclusión")</f>
        <v>5. Inclusión</v>
      </c>
      <c r="D15" s="49" t="str">
        <f ca="1">IFERROR(__xludf.DUMMYFUNCTION("""COMPUTED_VALUE"""),"Guadalajara bien educada")</f>
        <v>Guadalajara bien educada</v>
      </c>
      <c r="E15" s="49" t="str">
        <f ca="1">IFERROR(__xludf.DUMMYFUNCTION("""COMPUTED_VALUE"""),"Atención Psicopedagógica Infantil")</f>
        <v>Atención Psicopedagógica Infantil</v>
      </c>
      <c r="F15" s="49" t="str">
        <f ca="1">IFERROR(__xludf.DUMMYFUNCTION("""COMPUTED_VALUE"""),"A1C2 Actividades de diagnóstico y valoración psicológica ejecutadas para niñas y niños que requieran atención en el CAPI")</f>
        <v>A1C2 Actividades de diagnóstico y valoración psicológica ejecutadas para niñas y niños que requieran atención en el CAPI</v>
      </c>
      <c r="G15" s="49" t="str">
        <f ca="1">IFERROR(__xludf.DUMMYFUNCTION("""COMPUTED_VALUE"""),"Porcentaje de diagnósticos y valoraciones realizados a niñas y niños que requieran atención en el CAPI en 2023")</f>
        <v>Porcentaje de diagnósticos y valoraciones realizados a niñas y niños que requieran atención en el CAPI en 2023</v>
      </c>
      <c r="H15" s="49" t="str">
        <f ca="1">IFERROR(__xludf.DUMMYFUNCTION("""COMPUTED_VALUE"""),"HOM enero")</f>
        <v>HOM enero</v>
      </c>
      <c r="I15" s="49" t="str">
        <f ca="1">IFERROR(__xludf.DUMMYFUNCTION("""COMPUTED_VALUE"""),"Enero")</f>
        <v>Enero</v>
      </c>
      <c r="J15" s="49" t="str">
        <f ca="1">IFERROR(__xludf.DUMMYFUNCTION("""COMPUTED_VALUE"""),"HOM")</f>
        <v>HOM</v>
      </c>
      <c r="K15" s="50"/>
      <c r="L15" s="49" t="str">
        <f ca="1">IFERROR(__xludf.DUMMYFUNCTION("""COMPUTED_VALUE"""),"TRIMESTRE 1")</f>
        <v>TRIMESTRE 1</v>
      </c>
      <c r="M15" s="49" t="str">
        <f ca="1">IFERROR(__xludf.DUMMYFUNCTION("""COMPUTED_VALUE"""),"HOMBRES ADULTOS")</f>
        <v>HOMBRES ADULTOS</v>
      </c>
    </row>
    <row r="16" spans="1:13">
      <c r="A16" s="49" t="str">
        <f ca="1">IFERROR(__xludf.DUMMYFUNCTION("""COMPUTED_VALUE"""),"5.1.2.1")</f>
        <v>5.1.2.1</v>
      </c>
      <c r="B16" s="49" t="str">
        <f ca="1">IFERROR(__xludf.DUMMYFUNCTION("""COMPUTED_VALUE"""),"Atención Psicopedagógica Infantil/Dirección del Área de Centros de Inclusión/Dirección del Área de Centros de Inclusión/Coord.5. Inclusión")</f>
        <v>Atención Psicopedagógica Infantil/Dirección del Área de Centros de Inclusión/Dirección del Área de Centros de Inclusión/Coord.5. Inclusión</v>
      </c>
      <c r="C16" s="49" t="str">
        <f ca="1">IFERROR(__xludf.DUMMYFUNCTION("""COMPUTED_VALUE"""),"5. Inclusión")</f>
        <v>5. Inclusión</v>
      </c>
      <c r="D16" s="49" t="str">
        <f ca="1">IFERROR(__xludf.DUMMYFUNCTION("""COMPUTED_VALUE"""),"Guadalajara bien educada")</f>
        <v>Guadalajara bien educada</v>
      </c>
      <c r="E16" s="49" t="str">
        <f ca="1">IFERROR(__xludf.DUMMYFUNCTION("""COMPUTED_VALUE"""),"Atención Psicopedagógica Infantil")</f>
        <v>Atención Psicopedagógica Infantil</v>
      </c>
      <c r="F16" s="49" t="str">
        <f ca="1">IFERROR(__xludf.DUMMYFUNCTION("""COMPUTED_VALUE"""),"A1C2 Actividades de diagnóstico y valoración psicológica ejecutadas para niñas y niños que requieran atención en el CAPI")</f>
        <v>A1C2 Actividades de diagnóstico y valoración psicológica ejecutadas para niñas y niños que requieran atención en el CAPI</v>
      </c>
      <c r="G16" s="49" t="str">
        <f ca="1">IFERROR(__xludf.DUMMYFUNCTION("""COMPUTED_VALUE"""),"Porcentaje de diagnósticos y valoraciones realizados a niñas y niños que requieran atención en el CAPI en 2023")</f>
        <v>Porcentaje de diagnósticos y valoraciones realizados a niñas y niños que requieran atención en el CAPI en 2023</v>
      </c>
      <c r="H16" s="49" t="str">
        <f ca="1">IFERROR(__xludf.DUMMYFUNCTION("""COMPUTED_VALUE"""),"AMM enero")</f>
        <v>AMM enero</v>
      </c>
      <c r="I16" s="49" t="str">
        <f ca="1">IFERROR(__xludf.DUMMYFUNCTION("""COMPUTED_VALUE"""),"Enero")</f>
        <v>Enero</v>
      </c>
      <c r="J16" s="49" t="str">
        <f ca="1">IFERROR(__xludf.DUMMYFUNCTION("""COMPUTED_VALUE"""),"AMM")</f>
        <v>AMM</v>
      </c>
      <c r="K16" s="50"/>
      <c r="L16" s="49" t="str">
        <f ca="1">IFERROR(__xludf.DUMMYFUNCTION("""COMPUTED_VALUE"""),"TRIMESTRE 1")</f>
        <v>TRIMESTRE 1</v>
      </c>
      <c r="M16" s="49" t="str">
        <f ca="1">IFERROR(__xludf.DUMMYFUNCTION("""COMPUTED_VALUE"""),"ADULTA MAYOR MUJER")</f>
        <v>ADULTA MAYOR MUJER</v>
      </c>
    </row>
    <row r="17" spans="1:13">
      <c r="A17" s="49" t="str">
        <f ca="1">IFERROR(__xludf.DUMMYFUNCTION("""COMPUTED_VALUE"""),"5.1.2.1")</f>
        <v>5.1.2.1</v>
      </c>
      <c r="B17" s="49" t="str">
        <f ca="1">IFERROR(__xludf.DUMMYFUNCTION("""COMPUTED_VALUE"""),"Atención Psicopedagógica Infantil/Dirección del Área de Centros de Inclusión/Dirección del Área de Centros de Inclusión/Coord.5. Inclusión")</f>
        <v>Atención Psicopedagógica Infantil/Dirección del Área de Centros de Inclusión/Dirección del Área de Centros de Inclusión/Coord.5. Inclusión</v>
      </c>
      <c r="C17" s="49" t="str">
        <f ca="1">IFERROR(__xludf.DUMMYFUNCTION("""COMPUTED_VALUE"""),"5. Inclusión")</f>
        <v>5. Inclusión</v>
      </c>
      <c r="D17" s="49" t="str">
        <f ca="1">IFERROR(__xludf.DUMMYFUNCTION("""COMPUTED_VALUE"""),"Guadalajara bien educada")</f>
        <v>Guadalajara bien educada</v>
      </c>
      <c r="E17" s="49" t="str">
        <f ca="1">IFERROR(__xludf.DUMMYFUNCTION("""COMPUTED_VALUE"""),"Atención Psicopedagógica Infantil")</f>
        <v>Atención Psicopedagógica Infantil</v>
      </c>
      <c r="F17" s="49" t="str">
        <f ca="1">IFERROR(__xludf.DUMMYFUNCTION("""COMPUTED_VALUE"""),"A1C2 Actividades de diagnóstico y valoración psicológica ejecutadas para niñas y niños que requieran atención en el CAPI")</f>
        <v>A1C2 Actividades de diagnóstico y valoración psicológica ejecutadas para niñas y niños que requieran atención en el CAPI</v>
      </c>
      <c r="G17" s="49" t="str">
        <f ca="1">IFERROR(__xludf.DUMMYFUNCTION("""COMPUTED_VALUE"""),"Porcentaje de diagnósticos y valoraciones realizados a niñas y niños que requieran atención en el CAPI en 2023")</f>
        <v>Porcentaje de diagnósticos y valoraciones realizados a niñas y niños que requieran atención en el CAPI en 2023</v>
      </c>
      <c r="H17" s="49" t="str">
        <f ca="1">IFERROR(__xludf.DUMMYFUNCTION("""COMPUTED_VALUE"""),"AMH enero")</f>
        <v>AMH enero</v>
      </c>
      <c r="I17" s="49" t="str">
        <f ca="1">IFERROR(__xludf.DUMMYFUNCTION("""COMPUTED_VALUE"""),"Enero")</f>
        <v>Enero</v>
      </c>
      <c r="J17" s="49" t="str">
        <f ca="1">IFERROR(__xludf.DUMMYFUNCTION("""COMPUTED_VALUE"""),"AMH")</f>
        <v>AMH</v>
      </c>
      <c r="K17" s="50"/>
      <c r="L17" s="49" t="str">
        <f ca="1">IFERROR(__xludf.DUMMYFUNCTION("""COMPUTED_VALUE"""),"TRIMESTRE 1")</f>
        <v>TRIMESTRE 1</v>
      </c>
      <c r="M17" s="49" t="str">
        <f ca="1">IFERROR(__xludf.DUMMYFUNCTION("""COMPUTED_VALUE"""),"ADULTO MAYOR HOMBRE")</f>
        <v>ADULTO MAYOR HOMBRE</v>
      </c>
    </row>
    <row r="18" spans="1:13">
      <c r="A18" s="49" t="str">
        <f ca="1">IFERROR(__xludf.DUMMYFUNCTION("""COMPUTED_VALUE"""),"5.1.2.0")</f>
        <v>5.1.2.0</v>
      </c>
      <c r="B18" s="49" t="str">
        <f ca="1">IFERROR(__xludf.DUMMYFUNCTION("""COMPUTED_VALUE"""),"Atención Psicopedagógica Infantil/Dirección del Área de Centros de Inclusión/Dirección del Área de Centros de Inclusión/Coord.5. Inclusión")</f>
        <v>Atención Psicopedagógica Infantil/Dirección del Área de Centros de Inclusión/Dirección del Área de Centros de Inclusión/Coord.5. Inclusión</v>
      </c>
      <c r="C18" s="49" t="str">
        <f ca="1">IFERROR(__xludf.DUMMYFUNCTION("""COMPUTED_VALUE"""),"5. Inclusión")</f>
        <v>5. Inclusión</v>
      </c>
      <c r="D18" s="49" t="str">
        <f ca="1">IFERROR(__xludf.DUMMYFUNCTION("""COMPUTED_VALUE"""),"Guadalajara bien educada")</f>
        <v>Guadalajara bien educada</v>
      </c>
      <c r="E18" s="49" t="str">
        <f ca="1">IFERROR(__xludf.DUMMYFUNCTION("""COMPUTED_VALUE"""),"Atención Psicopedagógica Infantil")</f>
        <v>Atención Psicopedagógica Infantil</v>
      </c>
      <c r="F18" s="49" t="str">
        <f ca="1">IFERROR(__xludf.DUMMYFUNCTION("""COMPUTED_VALUE"""),"C2. Atenciones terapéuticas brindadas a niñas y niños con barreras de aprendizaje en el Centro de Atención Psicopedagógica Infantil")</f>
        <v>C2. Atenciones terapéuticas brindadas a niñas y niños con barreras de aprendizaje en el Centro de Atención Psicopedagógica Infantil</v>
      </c>
      <c r="G18" s="49" t="str">
        <f ca="1">IFERROR(__xludf.DUMMYFUNCTION("""COMPUTED_VALUE"""),"Promedio de personas atendidas con atención terapéutica - educativa en el Centro de Atención Psicopedagógica Infantil durante el 2023")</f>
        <v>Promedio de personas atendidas con atención terapéutica - educativa en el Centro de Atención Psicopedagógica Infantil durante el 2023</v>
      </c>
      <c r="H18" s="49" t="str">
        <f ca="1">IFERROR(__xludf.DUMMYFUNCTION("""COMPUTED_VALUE"""),"NAS Febrero")</f>
        <v>NAS Febrero</v>
      </c>
      <c r="I18" s="49" t="str">
        <f ca="1">IFERROR(__xludf.DUMMYFUNCTION("""COMPUTED_VALUE"""),"Febrero")</f>
        <v>Febrero</v>
      </c>
      <c r="J18" s="49" t="str">
        <f ca="1">IFERROR(__xludf.DUMMYFUNCTION("""COMPUTED_VALUE"""),"NAS")</f>
        <v>NAS</v>
      </c>
      <c r="K18" s="50">
        <f ca="1">IFERROR(__xludf.DUMMYFUNCTION("""COMPUTED_VALUE"""),61)</f>
        <v>61</v>
      </c>
      <c r="L18" s="49" t="str">
        <f ca="1">IFERROR(__xludf.DUMMYFUNCTION("""COMPUTED_VALUE"""),"TRIMESTRE 1")</f>
        <v>TRIMESTRE 1</v>
      </c>
      <c r="M18" s="49" t="str">
        <f ca="1">IFERROR(__xludf.DUMMYFUNCTION("""COMPUTED_VALUE"""),"NIÑAS")</f>
        <v>NIÑAS</v>
      </c>
    </row>
    <row r="19" spans="1:13">
      <c r="A19" s="49" t="str">
        <f ca="1">IFERROR(__xludf.DUMMYFUNCTION("""COMPUTED_VALUE"""),"5.1.2.0")</f>
        <v>5.1.2.0</v>
      </c>
      <c r="B19" s="49" t="str">
        <f ca="1">IFERROR(__xludf.DUMMYFUNCTION("""COMPUTED_VALUE"""),"Atención Psicopedagógica Infantil/Dirección del Área de Centros de Inclusión/Dirección del Área de Centros de Inclusión/Coord.5. Inclusión")</f>
        <v>Atención Psicopedagógica Infantil/Dirección del Área de Centros de Inclusión/Dirección del Área de Centros de Inclusión/Coord.5. Inclusión</v>
      </c>
      <c r="C19" s="49" t="str">
        <f ca="1">IFERROR(__xludf.DUMMYFUNCTION("""COMPUTED_VALUE"""),"5. Inclusión")</f>
        <v>5. Inclusión</v>
      </c>
      <c r="D19" s="49" t="str">
        <f ca="1">IFERROR(__xludf.DUMMYFUNCTION("""COMPUTED_VALUE"""),"Guadalajara bien educada")</f>
        <v>Guadalajara bien educada</v>
      </c>
      <c r="E19" s="49" t="str">
        <f ca="1">IFERROR(__xludf.DUMMYFUNCTION("""COMPUTED_VALUE"""),"Atención Psicopedagógica Infantil")</f>
        <v>Atención Psicopedagógica Infantil</v>
      </c>
      <c r="F19" s="49" t="str">
        <f ca="1">IFERROR(__xludf.DUMMYFUNCTION("""COMPUTED_VALUE"""),"C2. Atenciones terapéuticas brindadas a niñas y niños con barreras de aprendizaje en el Centro de Atención Psicopedagógica Infantil")</f>
        <v>C2. Atenciones terapéuticas brindadas a niñas y niños con barreras de aprendizaje en el Centro de Atención Psicopedagógica Infantil</v>
      </c>
      <c r="G19" s="49" t="str">
        <f ca="1">IFERROR(__xludf.DUMMYFUNCTION("""COMPUTED_VALUE"""),"Promedio de personas atendidas con atención terapéutica - educativa en el Centro de Atención Psicopedagógica Infantil durante el 2023")</f>
        <v>Promedio de personas atendidas con atención terapéutica - educativa en el Centro de Atención Psicopedagógica Infantil durante el 2023</v>
      </c>
      <c r="H19" s="49" t="str">
        <f ca="1">IFERROR(__xludf.DUMMYFUNCTION("""COMPUTED_VALUE"""),"NOS Febrero")</f>
        <v>NOS Febrero</v>
      </c>
      <c r="I19" s="49" t="str">
        <f ca="1">IFERROR(__xludf.DUMMYFUNCTION("""COMPUTED_VALUE"""),"Febrero")</f>
        <v>Febrero</v>
      </c>
      <c r="J19" s="49" t="str">
        <f ca="1">IFERROR(__xludf.DUMMYFUNCTION("""COMPUTED_VALUE"""),"NOS")</f>
        <v>NOS</v>
      </c>
      <c r="K19" s="50">
        <f ca="1">IFERROR(__xludf.DUMMYFUNCTION("""COMPUTED_VALUE"""),122)</f>
        <v>122</v>
      </c>
      <c r="L19" s="49" t="str">
        <f ca="1">IFERROR(__xludf.DUMMYFUNCTION("""COMPUTED_VALUE"""),"TRIMESTRE 1")</f>
        <v>TRIMESTRE 1</v>
      </c>
      <c r="M19" s="49" t="str">
        <f ca="1">IFERROR(__xludf.DUMMYFUNCTION("""COMPUTED_VALUE"""),"NIÑOS")</f>
        <v>NIÑOS</v>
      </c>
    </row>
    <row r="20" spans="1:13">
      <c r="A20" s="49" t="str">
        <f ca="1">IFERROR(__xludf.DUMMYFUNCTION("""COMPUTED_VALUE"""),"5.1.2.0")</f>
        <v>5.1.2.0</v>
      </c>
      <c r="B20" s="49" t="str">
        <f ca="1">IFERROR(__xludf.DUMMYFUNCTION("""COMPUTED_VALUE"""),"Atención Psicopedagógica Infantil/Dirección del Área de Centros de Inclusión/Dirección del Área de Centros de Inclusión/Coord.5. Inclusión")</f>
        <v>Atención Psicopedagógica Infantil/Dirección del Área de Centros de Inclusión/Dirección del Área de Centros de Inclusión/Coord.5. Inclusión</v>
      </c>
      <c r="C20" s="49" t="str">
        <f ca="1">IFERROR(__xludf.DUMMYFUNCTION("""COMPUTED_VALUE"""),"5. Inclusión")</f>
        <v>5. Inclusión</v>
      </c>
      <c r="D20" s="49" t="str">
        <f ca="1">IFERROR(__xludf.DUMMYFUNCTION("""COMPUTED_VALUE"""),"Guadalajara bien educada")</f>
        <v>Guadalajara bien educada</v>
      </c>
      <c r="E20" s="49" t="str">
        <f ca="1">IFERROR(__xludf.DUMMYFUNCTION("""COMPUTED_VALUE"""),"Atención Psicopedagógica Infantil")</f>
        <v>Atención Psicopedagógica Infantil</v>
      </c>
      <c r="F20" s="49" t="str">
        <f ca="1">IFERROR(__xludf.DUMMYFUNCTION("""COMPUTED_VALUE"""),"C2. Atenciones terapéuticas brindadas a niñas y niños con barreras de aprendizaje en el Centro de Atención Psicopedagógica Infantil")</f>
        <v>C2. Atenciones terapéuticas brindadas a niñas y niños con barreras de aprendizaje en el Centro de Atención Psicopedagógica Infantil</v>
      </c>
      <c r="G20" s="49" t="str">
        <f ca="1">IFERROR(__xludf.DUMMYFUNCTION("""COMPUTED_VALUE"""),"Promedio de personas atendidas con atención terapéutica - educativa en el Centro de Atención Psicopedagógica Infantil durante el 2023")</f>
        <v>Promedio de personas atendidas con atención terapéutica - educativa en el Centro de Atención Psicopedagógica Infantil durante el 2023</v>
      </c>
      <c r="H20" s="49" t="str">
        <f ca="1">IFERROR(__xludf.DUMMYFUNCTION("""COMPUTED_VALUE"""),"AM FEBRERO")</f>
        <v>AM FEBRERO</v>
      </c>
      <c r="I20" s="49" t="str">
        <f ca="1">IFERROR(__xludf.DUMMYFUNCTION("""COMPUTED_VALUE"""),"Febrero")</f>
        <v>Febrero</v>
      </c>
      <c r="J20" s="49" t="str">
        <f ca="1">IFERROR(__xludf.DUMMYFUNCTION("""COMPUTED_VALUE"""),"AM")</f>
        <v>AM</v>
      </c>
      <c r="K20" s="50">
        <f ca="1">IFERROR(__xludf.DUMMYFUNCTION("""COMPUTED_VALUE"""),0)</f>
        <v>0</v>
      </c>
      <c r="L20" s="49" t="str">
        <f ca="1">IFERROR(__xludf.DUMMYFUNCTION("""COMPUTED_VALUE"""),"TRIMESTRE 1")</f>
        <v>TRIMESTRE 1</v>
      </c>
      <c r="M20" s="49" t="str">
        <f ca="1">IFERROR(__xludf.DUMMYFUNCTION("""COMPUTED_VALUE"""),"ADOLESCENTES MUJERES")</f>
        <v>ADOLESCENTES MUJERES</v>
      </c>
    </row>
    <row r="21" spans="1:13">
      <c r="A21" s="49" t="str">
        <f ca="1">IFERROR(__xludf.DUMMYFUNCTION("""COMPUTED_VALUE"""),"5.1.2.0")</f>
        <v>5.1.2.0</v>
      </c>
      <c r="B21" s="49" t="str">
        <f ca="1">IFERROR(__xludf.DUMMYFUNCTION("""COMPUTED_VALUE"""),"Atención Psicopedagógica Infantil/Dirección del Área de Centros de Inclusión/Dirección del Área de Centros de Inclusión/Coord.5. Inclusión")</f>
        <v>Atención Psicopedagógica Infantil/Dirección del Área de Centros de Inclusión/Dirección del Área de Centros de Inclusión/Coord.5. Inclusión</v>
      </c>
      <c r="C21" s="49" t="str">
        <f ca="1">IFERROR(__xludf.DUMMYFUNCTION("""COMPUTED_VALUE"""),"5. Inclusión")</f>
        <v>5. Inclusión</v>
      </c>
      <c r="D21" s="49" t="str">
        <f ca="1">IFERROR(__xludf.DUMMYFUNCTION("""COMPUTED_VALUE"""),"Guadalajara bien educada")</f>
        <v>Guadalajara bien educada</v>
      </c>
      <c r="E21" s="49" t="str">
        <f ca="1">IFERROR(__xludf.DUMMYFUNCTION("""COMPUTED_VALUE"""),"Atención Psicopedagógica Infantil")</f>
        <v>Atención Psicopedagógica Infantil</v>
      </c>
      <c r="F21" s="49" t="str">
        <f ca="1">IFERROR(__xludf.DUMMYFUNCTION("""COMPUTED_VALUE"""),"C2. Atenciones terapéuticas brindadas a niñas y niños con barreras de aprendizaje en el Centro de Atención Psicopedagógica Infantil")</f>
        <v>C2. Atenciones terapéuticas brindadas a niñas y niños con barreras de aprendizaje en el Centro de Atención Psicopedagógica Infantil</v>
      </c>
      <c r="G21" s="49" t="str">
        <f ca="1">IFERROR(__xludf.DUMMYFUNCTION("""COMPUTED_VALUE"""),"Promedio de personas atendidas con atención terapéutica - educativa en el Centro de Atención Psicopedagógica Infantil durante el 2023")</f>
        <v>Promedio de personas atendidas con atención terapéutica - educativa en el Centro de Atención Psicopedagógica Infantil durante el 2023</v>
      </c>
      <c r="H21" s="49" t="str">
        <f ca="1">IFERROR(__xludf.DUMMYFUNCTION("""COMPUTED_VALUE"""),"AH FEBRERO")</f>
        <v>AH FEBRERO</v>
      </c>
      <c r="I21" s="49" t="str">
        <f ca="1">IFERROR(__xludf.DUMMYFUNCTION("""COMPUTED_VALUE"""),"Febrero")</f>
        <v>Febrero</v>
      </c>
      <c r="J21" s="49" t="str">
        <f ca="1">IFERROR(__xludf.DUMMYFUNCTION("""COMPUTED_VALUE"""),"AH")</f>
        <v>AH</v>
      </c>
      <c r="K21" s="50">
        <f ca="1">IFERROR(__xludf.DUMMYFUNCTION("""COMPUTED_VALUE"""),0)</f>
        <v>0</v>
      </c>
      <c r="L21" s="49" t="str">
        <f ca="1">IFERROR(__xludf.DUMMYFUNCTION("""COMPUTED_VALUE"""),"TRIMESTRE 1")</f>
        <v>TRIMESTRE 1</v>
      </c>
      <c r="M21" s="49" t="str">
        <f ca="1">IFERROR(__xludf.DUMMYFUNCTION("""COMPUTED_VALUE"""),"ADOLESCENTES HOMBRES")</f>
        <v>ADOLESCENTES HOMBRES</v>
      </c>
    </row>
    <row r="22" spans="1:13">
      <c r="A22" s="49" t="str">
        <f ca="1">IFERROR(__xludf.DUMMYFUNCTION("""COMPUTED_VALUE"""),"5.1.2.0")</f>
        <v>5.1.2.0</v>
      </c>
      <c r="B22" s="49" t="str">
        <f ca="1">IFERROR(__xludf.DUMMYFUNCTION("""COMPUTED_VALUE"""),"Atención Psicopedagógica Infantil/Dirección del Área de Centros de Inclusión/Dirección del Área de Centros de Inclusión/Coord.5. Inclusión")</f>
        <v>Atención Psicopedagógica Infantil/Dirección del Área de Centros de Inclusión/Dirección del Área de Centros de Inclusión/Coord.5. Inclusión</v>
      </c>
      <c r="C22" s="49" t="str">
        <f ca="1">IFERROR(__xludf.DUMMYFUNCTION("""COMPUTED_VALUE"""),"5. Inclusión")</f>
        <v>5. Inclusión</v>
      </c>
      <c r="D22" s="49" t="str">
        <f ca="1">IFERROR(__xludf.DUMMYFUNCTION("""COMPUTED_VALUE"""),"Guadalajara bien educada")</f>
        <v>Guadalajara bien educada</v>
      </c>
      <c r="E22" s="49" t="str">
        <f ca="1">IFERROR(__xludf.DUMMYFUNCTION("""COMPUTED_VALUE"""),"Atención Psicopedagógica Infantil")</f>
        <v>Atención Psicopedagógica Infantil</v>
      </c>
      <c r="F22" s="49" t="str">
        <f ca="1">IFERROR(__xludf.DUMMYFUNCTION("""COMPUTED_VALUE"""),"C2. Atenciones terapéuticas brindadas a niñas y niños con barreras de aprendizaje en el Centro de Atención Psicopedagógica Infantil")</f>
        <v>C2. Atenciones terapéuticas brindadas a niñas y niños con barreras de aprendizaje en el Centro de Atención Psicopedagógica Infantil</v>
      </c>
      <c r="G22" s="49" t="str">
        <f ca="1">IFERROR(__xludf.DUMMYFUNCTION("""COMPUTED_VALUE"""),"Promedio de personas atendidas con atención terapéutica - educativa en el Centro de Atención Psicopedagógica Infantil durante el 2023")</f>
        <v>Promedio de personas atendidas con atención terapéutica - educativa en el Centro de Atención Psicopedagógica Infantil durante el 2023</v>
      </c>
      <c r="H22" s="49" t="str">
        <f ca="1">IFERROR(__xludf.DUMMYFUNCTION("""COMPUTED_VALUE"""),"MUJ Febrero")</f>
        <v>MUJ Febrero</v>
      </c>
      <c r="I22" s="49" t="str">
        <f ca="1">IFERROR(__xludf.DUMMYFUNCTION("""COMPUTED_VALUE"""),"Febrero")</f>
        <v>Febrero</v>
      </c>
      <c r="J22" s="49" t="str">
        <f ca="1">IFERROR(__xludf.DUMMYFUNCTION("""COMPUTED_VALUE"""),"MUJ")</f>
        <v>MUJ</v>
      </c>
      <c r="K22" s="50"/>
      <c r="L22" s="49" t="str">
        <f ca="1">IFERROR(__xludf.DUMMYFUNCTION("""COMPUTED_VALUE"""),"TRIMESTRE 1")</f>
        <v>TRIMESTRE 1</v>
      </c>
      <c r="M22" s="49" t="str">
        <f ca="1">IFERROR(__xludf.DUMMYFUNCTION("""COMPUTED_VALUE"""),"MUJERES ADULTAS")</f>
        <v>MUJERES ADULTAS</v>
      </c>
    </row>
    <row r="23" spans="1:13">
      <c r="A23" s="49" t="str">
        <f ca="1">IFERROR(__xludf.DUMMYFUNCTION("""COMPUTED_VALUE"""),"5.1.2.0")</f>
        <v>5.1.2.0</v>
      </c>
      <c r="B23" s="49" t="str">
        <f ca="1">IFERROR(__xludf.DUMMYFUNCTION("""COMPUTED_VALUE"""),"Atención Psicopedagógica Infantil/Dirección del Área de Centros de Inclusión/Dirección del Área de Centros de Inclusión/Coord.5. Inclusión")</f>
        <v>Atención Psicopedagógica Infantil/Dirección del Área de Centros de Inclusión/Dirección del Área de Centros de Inclusión/Coord.5. Inclusión</v>
      </c>
      <c r="C23" s="49" t="str">
        <f ca="1">IFERROR(__xludf.DUMMYFUNCTION("""COMPUTED_VALUE"""),"5. Inclusión")</f>
        <v>5. Inclusión</v>
      </c>
      <c r="D23" s="49" t="str">
        <f ca="1">IFERROR(__xludf.DUMMYFUNCTION("""COMPUTED_VALUE"""),"Guadalajara bien educada")</f>
        <v>Guadalajara bien educada</v>
      </c>
      <c r="E23" s="49" t="str">
        <f ca="1">IFERROR(__xludf.DUMMYFUNCTION("""COMPUTED_VALUE"""),"Atención Psicopedagógica Infantil")</f>
        <v>Atención Psicopedagógica Infantil</v>
      </c>
      <c r="F23" s="49" t="str">
        <f ca="1">IFERROR(__xludf.DUMMYFUNCTION("""COMPUTED_VALUE"""),"C2. Atenciones terapéuticas brindadas a niñas y niños con barreras de aprendizaje en el Centro de Atención Psicopedagógica Infantil")</f>
        <v>C2. Atenciones terapéuticas brindadas a niñas y niños con barreras de aprendizaje en el Centro de Atención Psicopedagógica Infantil</v>
      </c>
      <c r="G23" s="49" t="str">
        <f ca="1">IFERROR(__xludf.DUMMYFUNCTION("""COMPUTED_VALUE"""),"Promedio de personas atendidas con atención terapéutica - educativa en el Centro de Atención Psicopedagógica Infantil durante el 2023")</f>
        <v>Promedio de personas atendidas con atención terapéutica - educativa en el Centro de Atención Psicopedagógica Infantil durante el 2023</v>
      </c>
      <c r="H23" s="49" t="str">
        <f ca="1">IFERROR(__xludf.DUMMYFUNCTION("""COMPUTED_VALUE"""),"HOM Febrero")</f>
        <v>HOM Febrero</v>
      </c>
      <c r="I23" s="49" t="str">
        <f ca="1">IFERROR(__xludf.DUMMYFUNCTION("""COMPUTED_VALUE"""),"Febrero")</f>
        <v>Febrero</v>
      </c>
      <c r="J23" s="49" t="str">
        <f ca="1">IFERROR(__xludf.DUMMYFUNCTION("""COMPUTED_VALUE"""),"HOM")</f>
        <v>HOM</v>
      </c>
      <c r="K23" s="50"/>
      <c r="L23" s="49" t="str">
        <f ca="1">IFERROR(__xludf.DUMMYFUNCTION("""COMPUTED_VALUE"""),"TRIMESTRE 1")</f>
        <v>TRIMESTRE 1</v>
      </c>
      <c r="M23" s="49" t="str">
        <f ca="1">IFERROR(__xludf.DUMMYFUNCTION("""COMPUTED_VALUE"""),"HOMBRES ADULTOS")</f>
        <v>HOMBRES ADULTOS</v>
      </c>
    </row>
    <row r="24" spans="1:13">
      <c r="A24" s="49" t="str">
        <f ca="1">IFERROR(__xludf.DUMMYFUNCTION("""COMPUTED_VALUE"""),"5.1.2.0")</f>
        <v>5.1.2.0</v>
      </c>
      <c r="B24" s="49" t="str">
        <f ca="1">IFERROR(__xludf.DUMMYFUNCTION("""COMPUTED_VALUE"""),"Atención Psicopedagógica Infantil/Dirección del Área de Centros de Inclusión/Dirección del Área de Centros de Inclusión/Coord.5. Inclusión")</f>
        <v>Atención Psicopedagógica Infantil/Dirección del Área de Centros de Inclusión/Dirección del Área de Centros de Inclusión/Coord.5. Inclusión</v>
      </c>
      <c r="C24" s="49" t="str">
        <f ca="1">IFERROR(__xludf.DUMMYFUNCTION("""COMPUTED_VALUE"""),"5. Inclusión")</f>
        <v>5. Inclusión</v>
      </c>
      <c r="D24" s="49" t="str">
        <f ca="1">IFERROR(__xludf.DUMMYFUNCTION("""COMPUTED_VALUE"""),"Guadalajara bien educada")</f>
        <v>Guadalajara bien educada</v>
      </c>
      <c r="E24" s="49" t="str">
        <f ca="1">IFERROR(__xludf.DUMMYFUNCTION("""COMPUTED_VALUE"""),"Atención Psicopedagógica Infantil")</f>
        <v>Atención Psicopedagógica Infantil</v>
      </c>
      <c r="F24" s="49" t="str">
        <f ca="1">IFERROR(__xludf.DUMMYFUNCTION("""COMPUTED_VALUE"""),"C2. Atenciones terapéuticas brindadas a niñas y niños con barreras de aprendizaje en el Centro de Atención Psicopedagógica Infantil")</f>
        <v>C2. Atenciones terapéuticas brindadas a niñas y niños con barreras de aprendizaje en el Centro de Atención Psicopedagógica Infantil</v>
      </c>
      <c r="G24" s="49" t="str">
        <f ca="1">IFERROR(__xludf.DUMMYFUNCTION("""COMPUTED_VALUE"""),"Promedio de personas atendidas con atención terapéutica - educativa en el Centro de Atención Psicopedagógica Infantil durante el 2023")</f>
        <v>Promedio de personas atendidas con atención terapéutica - educativa en el Centro de Atención Psicopedagógica Infantil durante el 2023</v>
      </c>
      <c r="H24" s="49" t="str">
        <f ca="1">IFERROR(__xludf.DUMMYFUNCTION("""COMPUTED_VALUE"""),"AMM Febrero")</f>
        <v>AMM Febrero</v>
      </c>
      <c r="I24" s="49" t="str">
        <f ca="1">IFERROR(__xludf.DUMMYFUNCTION("""COMPUTED_VALUE"""),"Febrero")</f>
        <v>Febrero</v>
      </c>
      <c r="J24" s="49" t="str">
        <f ca="1">IFERROR(__xludf.DUMMYFUNCTION("""COMPUTED_VALUE"""),"AMM")</f>
        <v>AMM</v>
      </c>
      <c r="K24" s="50"/>
      <c r="L24" s="49" t="str">
        <f ca="1">IFERROR(__xludf.DUMMYFUNCTION("""COMPUTED_VALUE"""),"TRIMESTRE 1")</f>
        <v>TRIMESTRE 1</v>
      </c>
      <c r="M24" s="49" t="str">
        <f ca="1">IFERROR(__xludf.DUMMYFUNCTION("""COMPUTED_VALUE"""),"ADULTA MAYOR MUJER")</f>
        <v>ADULTA MAYOR MUJER</v>
      </c>
    </row>
    <row r="25" spans="1:13">
      <c r="A25" s="49" t="str">
        <f ca="1">IFERROR(__xludf.DUMMYFUNCTION("""COMPUTED_VALUE"""),"5.1.2.0")</f>
        <v>5.1.2.0</v>
      </c>
      <c r="B25" s="49" t="str">
        <f ca="1">IFERROR(__xludf.DUMMYFUNCTION("""COMPUTED_VALUE"""),"Atención Psicopedagógica Infantil/Dirección del Área de Centros de Inclusión/Dirección del Área de Centros de Inclusión/Coord.5. Inclusión")</f>
        <v>Atención Psicopedagógica Infantil/Dirección del Área de Centros de Inclusión/Dirección del Área de Centros de Inclusión/Coord.5. Inclusión</v>
      </c>
      <c r="C25" s="49" t="str">
        <f ca="1">IFERROR(__xludf.DUMMYFUNCTION("""COMPUTED_VALUE"""),"5. Inclusión")</f>
        <v>5. Inclusión</v>
      </c>
      <c r="D25" s="49" t="str">
        <f ca="1">IFERROR(__xludf.DUMMYFUNCTION("""COMPUTED_VALUE"""),"Guadalajara bien educada")</f>
        <v>Guadalajara bien educada</v>
      </c>
      <c r="E25" s="49" t="str">
        <f ca="1">IFERROR(__xludf.DUMMYFUNCTION("""COMPUTED_VALUE"""),"Atención Psicopedagógica Infantil")</f>
        <v>Atención Psicopedagógica Infantil</v>
      </c>
      <c r="F25" s="49" t="str">
        <f ca="1">IFERROR(__xludf.DUMMYFUNCTION("""COMPUTED_VALUE"""),"C2. Atenciones terapéuticas brindadas a niñas y niños con barreras de aprendizaje en el Centro de Atención Psicopedagógica Infantil")</f>
        <v>C2. Atenciones terapéuticas brindadas a niñas y niños con barreras de aprendizaje en el Centro de Atención Psicopedagógica Infantil</v>
      </c>
      <c r="G25" s="49" t="str">
        <f ca="1">IFERROR(__xludf.DUMMYFUNCTION("""COMPUTED_VALUE"""),"Promedio de personas atendidas con atención terapéutica - educativa en el Centro de Atención Psicopedagógica Infantil durante el 2023")</f>
        <v>Promedio de personas atendidas con atención terapéutica - educativa en el Centro de Atención Psicopedagógica Infantil durante el 2023</v>
      </c>
      <c r="H25" s="49" t="str">
        <f ca="1">IFERROR(__xludf.DUMMYFUNCTION("""COMPUTED_VALUE"""),"AMH Febrero")</f>
        <v>AMH Febrero</v>
      </c>
      <c r="I25" s="49" t="str">
        <f ca="1">IFERROR(__xludf.DUMMYFUNCTION("""COMPUTED_VALUE"""),"Febrero")</f>
        <v>Febrero</v>
      </c>
      <c r="J25" s="49" t="str">
        <f ca="1">IFERROR(__xludf.DUMMYFUNCTION("""COMPUTED_VALUE"""),"AMH")</f>
        <v>AMH</v>
      </c>
      <c r="K25" s="50"/>
      <c r="L25" s="49" t="str">
        <f ca="1">IFERROR(__xludf.DUMMYFUNCTION("""COMPUTED_VALUE"""),"TRIMESTRE 1")</f>
        <v>TRIMESTRE 1</v>
      </c>
      <c r="M25" s="49" t="str">
        <f ca="1">IFERROR(__xludf.DUMMYFUNCTION("""COMPUTED_VALUE"""),"ADULTO MAYOR HOMBRE")</f>
        <v>ADULTO MAYOR HOMBRE</v>
      </c>
    </row>
    <row r="26" spans="1:13">
      <c r="A26" s="49" t="str">
        <f ca="1">IFERROR(__xludf.DUMMYFUNCTION("""COMPUTED_VALUE"""),"5.1.2.1")</f>
        <v>5.1.2.1</v>
      </c>
      <c r="B26" s="49" t="str">
        <f ca="1">IFERROR(__xludf.DUMMYFUNCTION("""COMPUTED_VALUE"""),"Atención Psicopedagógica Infantil/Dirección del Área de Centros de Inclusión/Dirección del Área de Centros de Inclusión/Coord.5. Inclusión")</f>
        <v>Atención Psicopedagógica Infantil/Dirección del Área de Centros de Inclusión/Dirección del Área de Centros de Inclusión/Coord.5. Inclusión</v>
      </c>
      <c r="C26" s="49" t="str">
        <f ca="1">IFERROR(__xludf.DUMMYFUNCTION("""COMPUTED_VALUE"""),"5. Inclusión")</f>
        <v>5. Inclusión</v>
      </c>
      <c r="D26" s="49" t="str">
        <f ca="1">IFERROR(__xludf.DUMMYFUNCTION("""COMPUTED_VALUE"""),"Guadalajara bien educada")</f>
        <v>Guadalajara bien educada</v>
      </c>
      <c r="E26" s="49" t="str">
        <f ca="1">IFERROR(__xludf.DUMMYFUNCTION("""COMPUTED_VALUE"""),"Atención Psicopedagógica Infantil")</f>
        <v>Atención Psicopedagógica Infantil</v>
      </c>
      <c r="F26" s="49" t="str">
        <f ca="1">IFERROR(__xludf.DUMMYFUNCTION("""COMPUTED_VALUE"""),"A1C2 Actividades de diagnóstico y valoración psicológica ejecutadas para niñas y niños que requieran atención en el CAPI")</f>
        <v>A1C2 Actividades de diagnóstico y valoración psicológica ejecutadas para niñas y niños que requieran atención en el CAPI</v>
      </c>
      <c r="G26" s="49" t="str">
        <f ca="1">IFERROR(__xludf.DUMMYFUNCTION("""COMPUTED_VALUE"""),"Porcentaje de diagnósticos y valoraciones realizados a niñas y niños que requieran atención en el CAPI en 2023")</f>
        <v>Porcentaje de diagnósticos y valoraciones realizados a niñas y niños que requieran atención en el CAPI en 2023</v>
      </c>
      <c r="H26" s="49" t="str">
        <f ca="1">IFERROR(__xludf.DUMMYFUNCTION("""COMPUTED_VALUE"""),"NAS Febrero")</f>
        <v>NAS Febrero</v>
      </c>
      <c r="I26" s="49" t="str">
        <f ca="1">IFERROR(__xludf.DUMMYFUNCTION("""COMPUTED_VALUE"""),"Febrero")</f>
        <v>Febrero</v>
      </c>
      <c r="J26" s="49" t="str">
        <f ca="1">IFERROR(__xludf.DUMMYFUNCTION("""COMPUTED_VALUE"""),"NAS")</f>
        <v>NAS</v>
      </c>
      <c r="K26" s="50">
        <f ca="1">IFERROR(__xludf.DUMMYFUNCTION("""COMPUTED_VALUE"""),2)</f>
        <v>2</v>
      </c>
      <c r="L26" s="49" t="str">
        <f ca="1">IFERROR(__xludf.DUMMYFUNCTION("""COMPUTED_VALUE"""),"TRIMESTRE 1")</f>
        <v>TRIMESTRE 1</v>
      </c>
      <c r="M26" s="49" t="str">
        <f ca="1">IFERROR(__xludf.DUMMYFUNCTION("""COMPUTED_VALUE"""),"NIÑAS")</f>
        <v>NIÑAS</v>
      </c>
    </row>
    <row r="27" spans="1:13">
      <c r="A27" s="49" t="str">
        <f ca="1">IFERROR(__xludf.DUMMYFUNCTION("""COMPUTED_VALUE"""),"5.1.2.1")</f>
        <v>5.1.2.1</v>
      </c>
      <c r="B27" s="49" t="str">
        <f ca="1">IFERROR(__xludf.DUMMYFUNCTION("""COMPUTED_VALUE"""),"Atención Psicopedagógica Infantil/Dirección del Área de Centros de Inclusión/Dirección del Área de Centros de Inclusión/Coord.5. Inclusión")</f>
        <v>Atención Psicopedagógica Infantil/Dirección del Área de Centros de Inclusión/Dirección del Área de Centros de Inclusión/Coord.5. Inclusión</v>
      </c>
      <c r="C27" s="49" t="str">
        <f ca="1">IFERROR(__xludf.DUMMYFUNCTION("""COMPUTED_VALUE"""),"5. Inclusión")</f>
        <v>5. Inclusión</v>
      </c>
      <c r="D27" s="49" t="str">
        <f ca="1">IFERROR(__xludf.DUMMYFUNCTION("""COMPUTED_VALUE"""),"Guadalajara bien educada")</f>
        <v>Guadalajara bien educada</v>
      </c>
      <c r="E27" s="49" t="str">
        <f ca="1">IFERROR(__xludf.DUMMYFUNCTION("""COMPUTED_VALUE"""),"Atención Psicopedagógica Infantil")</f>
        <v>Atención Psicopedagógica Infantil</v>
      </c>
      <c r="F27" s="49" t="str">
        <f ca="1">IFERROR(__xludf.DUMMYFUNCTION("""COMPUTED_VALUE"""),"A1C2 Actividades de diagnóstico y valoración psicológica ejecutadas para niñas y niños que requieran atención en el CAPI")</f>
        <v>A1C2 Actividades de diagnóstico y valoración psicológica ejecutadas para niñas y niños que requieran atención en el CAPI</v>
      </c>
      <c r="G27" s="49" t="str">
        <f ca="1">IFERROR(__xludf.DUMMYFUNCTION("""COMPUTED_VALUE"""),"Porcentaje de diagnósticos y valoraciones realizados a niñas y niños que requieran atención en el CAPI en 2023")</f>
        <v>Porcentaje de diagnósticos y valoraciones realizados a niñas y niños que requieran atención en el CAPI en 2023</v>
      </c>
      <c r="H27" s="49" t="str">
        <f ca="1">IFERROR(__xludf.DUMMYFUNCTION("""COMPUTED_VALUE"""),"NOS Febrero")</f>
        <v>NOS Febrero</v>
      </c>
      <c r="I27" s="49" t="str">
        <f ca="1">IFERROR(__xludf.DUMMYFUNCTION("""COMPUTED_VALUE"""),"Febrero")</f>
        <v>Febrero</v>
      </c>
      <c r="J27" s="49" t="str">
        <f ca="1">IFERROR(__xludf.DUMMYFUNCTION("""COMPUTED_VALUE"""),"NOS")</f>
        <v>NOS</v>
      </c>
      <c r="K27" s="50">
        <f ca="1">IFERROR(__xludf.DUMMYFUNCTION("""COMPUTED_VALUE"""),4)</f>
        <v>4</v>
      </c>
      <c r="L27" s="49" t="str">
        <f ca="1">IFERROR(__xludf.DUMMYFUNCTION("""COMPUTED_VALUE"""),"TRIMESTRE 1")</f>
        <v>TRIMESTRE 1</v>
      </c>
      <c r="M27" s="49" t="str">
        <f ca="1">IFERROR(__xludf.DUMMYFUNCTION("""COMPUTED_VALUE"""),"NIÑOS")</f>
        <v>NIÑOS</v>
      </c>
    </row>
    <row r="28" spans="1:13">
      <c r="A28" s="49" t="str">
        <f ca="1">IFERROR(__xludf.DUMMYFUNCTION("""COMPUTED_VALUE"""),"5.1.2.1")</f>
        <v>5.1.2.1</v>
      </c>
      <c r="B28" s="49" t="str">
        <f ca="1">IFERROR(__xludf.DUMMYFUNCTION("""COMPUTED_VALUE"""),"Atención Psicopedagógica Infantil/Dirección del Área de Centros de Inclusión/Dirección del Área de Centros de Inclusión/Coord.5. Inclusión")</f>
        <v>Atención Psicopedagógica Infantil/Dirección del Área de Centros de Inclusión/Dirección del Área de Centros de Inclusión/Coord.5. Inclusión</v>
      </c>
      <c r="C28" s="49" t="str">
        <f ca="1">IFERROR(__xludf.DUMMYFUNCTION("""COMPUTED_VALUE"""),"5. Inclusión")</f>
        <v>5. Inclusión</v>
      </c>
      <c r="D28" s="49" t="str">
        <f ca="1">IFERROR(__xludf.DUMMYFUNCTION("""COMPUTED_VALUE"""),"Guadalajara bien educada")</f>
        <v>Guadalajara bien educada</v>
      </c>
      <c r="E28" s="49" t="str">
        <f ca="1">IFERROR(__xludf.DUMMYFUNCTION("""COMPUTED_VALUE"""),"Atención Psicopedagógica Infantil")</f>
        <v>Atención Psicopedagógica Infantil</v>
      </c>
      <c r="F28" s="49" t="str">
        <f ca="1">IFERROR(__xludf.DUMMYFUNCTION("""COMPUTED_VALUE"""),"A1C2 Actividades de diagnóstico y valoración psicológica ejecutadas para niñas y niños que requieran atención en el CAPI")</f>
        <v>A1C2 Actividades de diagnóstico y valoración psicológica ejecutadas para niñas y niños que requieran atención en el CAPI</v>
      </c>
      <c r="G28" s="49" t="str">
        <f ca="1">IFERROR(__xludf.DUMMYFUNCTION("""COMPUTED_VALUE"""),"Porcentaje de diagnósticos y valoraciones realizados a niñas y niños que requieran atención en el CAPI en 2023")</f>
        <v>Porcentaje de diagnósticos y valoraciones realizados a niñas y niños que requieran atención en el CAPI en 2023</v>
      </c>
      <c r="H28" s="49" t="str">
        <f ca="1">IFERROR(__xludf.DUMMYFUNCTION("""COMPUTED_VALUE"""),"AM FEBRERO")</f>
        <v>AM FEBRERO</v>
      </c>
      <c r="I28" s="49" t="str">
        <f ca="1">IFERROR(__xludf.DUMMYFUNCTION("""COMPUTED_VALUE"""),"Febrero")</f>
        <v>Febrero</v>
      </c>
      <c r="J28" s="49" t="str">
        <f ca="1">IFERROR(__xludf.DUMMYFUNCTION("""COMPUTED_VALUE"""),"AM")</f>
        <v>AM</v>
      </c>
      <c r="K28" s="50">
        <f ca="1">IFERROR(__xludf.DUMMYFUNCTION("""COMPUTED_VALUE"""),0)</f>
        <v>0</v>
      </c>
      <c r="L28" s="49" t="str">
        <f ca="1">IFERROR(__xludf.DUMMYFUNCTION("""COMPUTED_VALUE"""),"TRIMESTRE 1")</f>
        <v>TRIMESTRE 1</v>
      </c>
      <c r="M28" s="49" t="str">
        <f ca="1">IFERROR(__xludf.DUMMYFUNCTION("""COMPUTED_VALUE"""),"ADOLESCENTES MUJERES")</f>
        <v>ADOLESCENTES MUJERES</v>
      </c>
    </row>
    <row r="29" spans="1:13">
      <c r="A29" s="49" t="str">
        <f ca="1">IFERROR(__xludf.DUMMYFUNCTION("""COMPUTED_VALUE"""),"5.1.2.1")</f>
        <v>5.1.2.1</v>
      </c>
      <c r="B29" s="49" t="str">
        <f ca="1">IFERROR(__xludf.DUMMYFUNCTION("""COMPUTED_VALUE"""),"Atención Psicopedagógica Infantil/Dirección del Área de Centros de Inclusión/Dirección del Área de Centros de Inclusión/Coord.5. Inclusión")</f>
        <v>Atención Psicopedagógica Infantil/Dirección del Área de Centros de Inclusión/Dirección del Área de Centros de Inclusión/Coord.5. Inclusión</v>
      </c>
      <c r="C29" s="49" t="str">
        <f ca="1">IFERROR(__xludf.DUMMYFUNCTION("""COMPUTED_VALUE"""),"5. Inclusión")</f>
        <v>5. Inclusión</v>
      </c>
      <c r="D29" s="49" t="str">
        <f ca="1">IFERROR(__xludf.DUMMYFUNCTION("""COMPUTED_VALUE"""),"Guadalajara bien educada")</f>
        <v>Guadalajara bien educada</v>
      </c>
      <c r="E29" s="49" t="str">
        <f ca="1">IFERROR(__xludf.DUMMYFUNCTION("""COMPUTED_VALUE"""),"Atención Psicopedagógica Infantil")</f>
        <v>Atención Psicopedagógica Infantil</v>
      </c>
      <c r="F29" s="49" t="str">
        <f ca="1">IFERROR(__xludf.DUMMYFUNCTION("""COMPUTED_VALUE"""),"A1C2 Actividades de diagnóstico y valoración psicológica ejecutadas para niñas y niños que requieran atención en el CAPI")</f>
        <v>A1C2 Actividades de diagnóstico y valoración psicológica ejecutadas para niñas y niños que requieran atención en el CAPI</v>
      </c>
      <c r="G29" s="49" t="str">
        <f ca="1">IFERROR(__xludf.DUMMYFUNCTION("""COMPUTED_VALUE"""),"Porcentaje de diagnósticos y valoraciones realizados a niñas y niños que requieran atención en el CAPI en 2023")</f>
        <v>Porcentaje de diagnósticos y valoraciones realizados a niñas y niños que requieran atención en el CAPI en 2023</v>
      </c>
      <c r="H29" s="49" t="str">
        <f ca="1">IFERROR(__xludf.DUMMYFUNCTION("""COMPUTED_VALUE"""),"AH FEBRERO")</f>
        <v>AH FEBRERO</v>
      </c>
      <c r="I29" s="49" t="str">
        <f ca="1">IFERROR(__xludf.DUMMYFUNCTION("""COMPUTED_VALUE"""),"Febrero")</f>
        <v>Febrero</v>
      </c>
      <c r="J29" s="49" t="str">
        <f ca="1">IFERROR(__xludf.DUMMYFUNCTION("""COMPUTED_VALUE"""),"AH")</f>
        <v>AH</v>
      </c>
      <c r="K29" s="50">
        <f ca="1">IFERROR(__xludf.DUMMYFUNCTION("""COMPUTED_VALUE"""),0)</f>
        <v>0</v>
      </c>
      <c r="L29" s="49" t="str">
        <f ca="1">IFERROR(__xludf.DUMMYFUNCTION("""COMPUTED_VALUE"""),"TRIMESTRE 1")</f>
        <v>TRIMESTRE 1</v>
      </c>
      <c r="M29" s="49" t="str">
        <f ca="1">IFERROR(__xludf.DUMMYFUNCTION("""COMPUTED_VALUE"""),"ADOLESCENTES HOMBRES")</f>
        <v>ADOLESCENTES HOMBRES</v>
      </c>
    </row>
    <row r="30" spans="1:13">
      <c r="A30" s="49" t="str">
        <f ca="1">IFERROR(__xludf.DUMMYFUNCTION("""COMPUTED_VALUE"""),"5.1.2.1")</f>
        <v>5.1.2.1</v>
      </c>
      <c r="B30" s="49" t="str">
        <f ca="1">IFERROR(__xludf.DUMMYFUNCTION("""COMPUTED_VALUE"""),"Atención Psicopedagógica Infantil/Dirección del Área de Centros de Inclusión/Dirección del Área de Centros de Inclusión/Coord.5. Inclusión")</f>
        <v>Atención Psicopedagógica Infantil/Dirección del Área de Centros de Inclusión/Dirección del Área de Centros de Inclusión/Coord.5. Inclusión</v>
      </c>
      <c r="C30" s="49" t="str">
        <f ca="1">IFERROR(__xludf.DUMMYFUNCTION("""COMPUTED_VALUE"""),"5. Inclusión")</f>
        <v>5. Inclusión</v>
      </c>
      <c r="D30" s="49" t="str">
        <f ca="1">IFERROR(__xludf.DUMMYFUNCTION("""COMPUTED_VALUE"""),"Guadalajara bien educada")</f>
        <v>Guadalajara bien educada</v>
      </c>
      <c r="E30" s="49" t="str">
        <f ca="1">IFERROR(__xludf.DUMMYFUNCTION("""COMPUTED_VALUE"""),"Atención Psicopedagógica Infantil")</f>
        <v>Atención Psicopedagógica Infantil</v>
      </c>
      <c r="F30" s="49" t="str">
        <f ca="1">IFERROR(__xludf.DUMMYFUNCTION("""COMPUTED_VALUE"""),"A1C2 Actividades de diagnóstico y valoración psicológica ejecutadas para niñas y niños que requieran atención en el CAPI")</f>
        <v>A1C2 Actividades de diagnóstico y valoración psicológica ejecutadas para niñas y niños que requieran atención en el CAPI</v>
      </c>
      <c r="G30" s="49" t="str">
        <f ca="1">IFERROR(__xludf.DUMMYFUNCTION("""COMPUTED_VALUE"""),"Porcentaje de diagnósticos y valoraciones realizados a niñas y niños que requieran atención en el CAPI en 2023")</f>
        <v>Porcentaje de diagnósticos y valoraciones realizados a niñas y niños que requieran atención en el CAPI en 2023</v>
      </c>
      <c r="H30" s="49" t="str">
        <f ca="1">IFERROR(__xludf.DUMMYFUNCTION("""COMPUTED_VALUE"""),"MUJ Febrero")</f>
        <v>MUJ Febrero</v>
      </c>
      <c r="I30" s="49" t="str">
        <f ca="1">IFERROR(__xludf.DUMMYFUNCTION("""COMPUTED_VALUE"""),"Febrero")</f>
        <v>Febrero</v>
      </c>
      <c r="J30" s="49" t="str">
        <f ca="1">IFERROR(__xludf.DUMMYFUNCTION("""COMPUTED_VALUE"""),"MUJ")</f>
        <v>MUJ</v>
      </c>
      <c r="K30" s="50"/>
      <c r="L30" s="49" t="str">
        <f ca="1">IFERROR(__xludf.DUMMYFUNCTION("""COMPUTED_VALUE"""),"TRIMESTRE 1")</f>
        <v>TRIMESTRE 1</v>
      </c>
      <c r="M30" s="49" t="str">
        <f ca="1">IFERROR(__xludf.DUMMYFUNCTION("""COMPUTED_VALUE"""),"MUJERES ADULTAS")</f>
        <v>MUJERES ADULTAS</v>
      </c>
    </row>
    <row r="31" spans="1:13">
      <c r="A31" s="49" t="str">
        <f ca="1">IFERROR(__xludf.DUMMYFUNCTION("""COMPUTED_VALUE"""),"5.1.2.1")</f>
        <v>5.1.2.1</v>
      </c>
      <c r="B31" s="49" t="str">
        <f ca="1">IFERROR(__xludf.DUMMYFUNCTION("""COMPUTED_VALUE"""),"Atención Psicopedagógica Infantil/Dirección del Área de Centros de Inclusión/Dirección del Área de Centros de Inclusión/Coord.5. Inclusión")</f>
        <v>Atención Psicopedagógica Infantil/Dirección del Área de Centros de Inclusión/Dirección del Área de Centros de Inclusión/Coord.5. Inclusión</v>
      </c>
      <c r="C31" s="49" t="str">
        <f ca="1">IFERROR(__xludf.DUMMYFUNCTION("""COMPUTED_VALUE"""),"5. Inclusión")</f>
        <v>5. Inclusión</v>
      </c>
      <c r="D31" s="49" t="str">
        <f ca="1">IFERROR(__xludf.DUMMYFUNCTION("""COMPUTED_VALUE"""),"Guadalajara bien educada")</f>
        <v>Guadalajara bien educada</v>
      </c>
      <c r="E31" s="49" t="str">
        <f ca="1">IFERROR(__xludf.DUMMYFUNCTION("""COMPUTED_VALUE"""),"Atención Psicopedagógica Infantil")</f>
        <v>Atención Psicopedagógica Infantil</v>
      </c>
      <c r="F31" s="49" t="str">
        <f ca="1">IFERROR(__xludf.DUMMYFUNCTION("""COMPUTED_VALUE"""),"A1C2 Actividades de diagnóstico y valoración psicológica ejecutadas para niñas y niños que requieran atención en el CAPI")</f>
        <v>A1C2 Actividades de diagnóstico y valoración psicológica ejecutadas para niñas y niños que requieran atención en el CAPI</v>
      </c>
      <c r="G31" s="49" t="str">
        <f ca="1">IFERROR(__xludf.DUMMYFUNCTION("""COMPUTED_VALUE"""),"Porcentaje de diagnósticos y valoraciones realizados a niñas y niños que requieran atención en el CAPI en 2023")</f>
        <v>Porcentaje de diagnósticos y valoraciones realizados a niñas y niños que requieran atención en el CAPI en 2023</v>
      </c>
      <c r="H31" s="49" t="str">
        <f ca="1">IFERROR(__xludf.DUMMYFUNCTION("""COMPUTED_VALUE"""),"HOM Febrero")</f>
        <v>HOM Febrero</v>
      </c>
      <c r="I31" s="49" t="str">
        <f ca="1">IFERROR(__xludf.DUMMYFUNCTION("""COMPUTED_VALUE"""),"Febrero")</f>
        <v>Febrero</v>
      </c>
      <c r="J31" s="49" t="str">
        <f ca="1">IFERROR(__xludf.DUMMYFUNCTION("""COMPUTED_VALUE"""),"HOM")</f>
        <v>HOM</v>
      </c>
      <c r="K31" s="50"/>
      <c r="L31" s="49" t="str">
        <f ca="1">IFERROR(__xludf.DUMMYFUNCTION("""COMPUTED_VALUE"""),"TRIMESTRE 1")</f>
        <v>TRIMESTRE 1</v>
      </c>
      <c r="M31" s="49" t="str">
        <f ca="1">IFERROR(__xludf.DUMMYFUNCTION("""COMPUTED_VALUE"""),"HOMBRES ADULTOS")</f>
        <v>HOMBRES ADULTOS</v>
      </c>
    </row>
    <row r="32" spans="1:13">
      <c r="A32" s="49" t="str">
        <f ca="1">IFERROR(__xludf.DUMMYFUNCTION("""COMPUTED_VALUE"""),"5.1.2.1")</f>
        <v>5.1.2.1</v>
      </c>
      <c r="B32" s="49" t="str">
        <f ca="1">IFERROR(__xludf.DUMMYFUNCTION("""COMPUTED_VALUE"""),"Atención Psicopedagógica Infantil/Dirección del Área de Centros de Inclusión/Dirección del Área de Centros de Inclusión/Coord.5. Inclusión")</f>
        <v>Atención Psicopedagógica Infantil/Dirección del Área de Centros de Inclusión/Dirección del Área de Centros de Inclusión/Coord.5. Inclusión</v>
      </c>
      <c r="C32" s="49" t="str">
        <f ca="1">IFERROR(__xludf.DUMMYFUNCTION("""COMPUTED_VALUE"""),"5. Inclusión")</f>
        <v>5. Inclusión</v>
      </c>
      <c r="D32" s="49" t="str">
        <f ca="1">IFERROR(__xludf.DUMMYFUNCTION("""COMPUTED_VALUE"""),"Guadalajara bien educada")</f>
        <v>Guadalajara bien educada</v>
      </c>
      <c r="E32" s="49" t="str">
        <f ca="1">IFERROR(__xludf.DUMMYFUNCTION("""COMPUTED_VALUE"""),"Atención Psicopedagógica Infantil")</f>
        <v>Atención Psicopedagógica Infantil</v>
      </c>
      <c r="F32" s="49" t="str">
        <f ca="1">IFERROR(__xludf.DUMMYFUNCTION("""COMPUTED_VALUE"""),"A1C2 Actividades de diagnóstico y valoración psicológica ejecutadas para niñas y niños que requieran atención en el CAPI")</f>
        <v>A1C2 Actividades de diagnóstico y valoración psicológica ejecutadas para niñas y niños que requieran atención en el CAPI</v>
      </c>
      <c r="G32" s="49" t="str">
        <f ca="1">IFERROR(__xludf.DUMMYFUNCTION("""COMPUTED_VALUE"""),"Porcentaje de diagnósticos y valoraciones realizados a niñas y niños que requieran atención en el CAPI en 2023")</f>
        <v>Porcentaje de diagnósticos y valoraciones realizados a niñas y niños que requieran atención en el CAPI en 2023</v>
      </c>
      <c r="H32" s="49" t="str">
        <f ca="1">IFERROR(__xludf.DUMMYFUNCTION("""COMPUTED_VALUE"""),"AMM Febrero")</f>
        <v>AMM Febrero</v>
      </c>
      <c r="I32" s="49" t="str">
        <f ca="1">IFERROR(__xludf.DUMMYFUNCTION("""COMPUTED_VALUE"""),"Febrero")</f>
        <v>Febrero</v>
      </c>
      <c r="J32" s="49" t="str">
        <f ca="1">IFERROR(__xludf.DUMMYFUNCTION("""COMPUTED_VALUE"""),"AMM")</f>
        <v>AMM</v>
      </c>
      <c r="K32" s="50"/>
      <c r="L32" s="49" t="str">
        <f ca="1">IFERROR(__xludf.DUMMYFUNCTION("""COMPUTED_VALUE"""),"TRIMESTRE 1")</f>
        <v>TRIMESTRE 1</v>
      </c>
      <c r="M32" s="49" t="str">
        <f ca="1">IFERROR(__xludf.DUMMYFUNCTION("""COMPUTED_VALUE"""),"ADULTA MAYOR MUJER")</f>
        <v>ADULTA MAYOR MUJER</v>
      </c>
    </row>
    <row r="33" spans="1:13">
      <c r="A33" s="49" t="str">
        <f ca="1">IFERROR(__xludf.DUMMYFUNCTION("""COMPUTED_VALUE"""),"5.1.2.1")</f>
        <v>5.1.2.1</v>
      </c>
      <c r="B33" s="49" t="str">
        <f ca="1">IFERROR(__xludf.DUMMYFUNCTION("""COMPUTED_VALUE"""),"Atención Psicopedagógica Infantil/Dirección del Área de Centros de Inclusión/Dirección del Área de Centros de Inclusión/Coord.5. Inclusión")</f>
        <v>Atención Psicopedagógica Infantil/Dirección del Área de Centros de Inclusión/Dirección del Área de Centros de Inclusión/Coord.5. Inclusión</v>
      </c>
      <c r="C33" s="49" t="str">
        <f ca="1">IFERROR(__xludf.DUMMYFUNCTION("""COMPUTED_VALUE"""),"5. Inclusión")</f>
        <v>5. Inclusión</v>
      </c>
      <c r="D33" s="49" t="str">
        <f ca="1">IFERROR(__xludf.DUMMYFUNCTION("""COMPUTED_VALUE"""),"Guadalajara bien educada")</f>
        <v>Guadalajara bien educada</v>
      </c>
      <c r="E33" s="49" t="str">
        <f ca="1">IFERROR(__xludf.DUMMYFUNCTION("""COMPUTED_VALUE"""),"Atención Psicopedagógica Infantil")</f>
        <v>Atención Psicopedagógica Infantil</v>
      </c>
      <c r="F33" s="49" t="str">
        <f ca="1">IFERROR(__xludf.DUMMYFUNCTION("""COMPUTED_VALUE"""),"A1C2 Actividades de diagnóstico y valoración psicológica ejecutadas para niñas y niños que requieran atención en el CAPI")</f>
        <v>A1C2 Actividades de diagnóstico y valoración psicológica ejecutadas para niñas y niños que requieran atención en el CAPI</v>
      </c>
      <c r="G33" s="49" t="str">
        <f ca="1">IFERROR(__xludf.DUMMYFUNCTION("""COMPUTED_VALUE"""),"Porcentaje de diagnósticos y valoraciones realizados a niñas y niños que requieran atención en el CAPI en 2023")</f>
        <v>Porcentaje de diagnósticos y valoraciones realizados a niñas y niños que requieran atención en el CAPI en 2023</v>
      </c>
      <c r="H33" s="49" t="str">
        <f ca="1">IFERROR(__xludf.DUMMYFUNCTION("""COMPUTED_VALUE"""),"AMH Febrero")</f>
        <v>AMH Febrero</v>
      </c>
      <c r="I33" s="49" t="str">
        <f ca="1">IFERROR(__xludf.DUMMYFUNCTION("""COMPUTED_VALUE"""),"Febrero")</f>
        <v>Febrero</v>
      </c>
      <c r="J33" s="49" t="str">
        <f ca="1">IFERROR(__xludf.DUMMYFUNCTION("""COMPUTED_VALUE"""),"AMH")</f>
        <v>AMH</v>
      </c>
      <c r="K33" s="50"/>
      <c r="L33" s="49" t="str">
        <f ca="1">IFERROR(__xludf.DUMMYFUNCTION("""COMPUTED_VALUE"""),"TRIMESTRE 1")</f>
        <v>TRIMESTRE 1</v>
      </c>
      <c r="M33" s="49" t="str">
        <f ca="1">IFERROR(__xludf.DUMMYFUNCTION("""COMPUTED_VALUE"""),"ADULTO MAYOR HOMBRE")</f>
        <v>ADULTO MAYOR HOMBRE</v>
      </c>
    </row>
    <row r="34" spans="1:13">
      <c r="A34" s="49" t="str">
        <f ca="1">IFERROR(__xludf.DUMMYFUNCTION("""COMPUTED_VALUE"""),"5.1.2.0")</f>
        <v>5.1.2.0</v>
      </c>
      <c r="B34" s="49" t="str">
        <f ca="1">IFERROR(__xludf.DUMMYFUNCTION("""COMPUTED_VALUE"""),"Atención Psicopedagógica Infantil/Dirección del Área de Centros de Inclusión/Dirección del Área de Centros de Inclusión/Coord.5. Inclusión")</f>
        <v>Atención Psicopedagógica Infantil/Dirección del Área de Centros de Inclusión/Dirección del Área de Centros de Inclusión/Coord.5. Inclusión</v>
      </c>
      <c r="C34" s="49" t="str">
        <f ca="1">IFERROR(__xludf.DUMMYFUNCTION("""COMPUTED_VALUE"""),"5. Inclusión")</f>
        <v>5. Inclusión</v>
      </c>
      <c r="D34" s="49" t="str">
        <f ca="1">IFERROR(__xludf.DUMMYFUNCTION("""COMPUTED_VALUE"""),"Guadalajara bien educada")</f>
        <v>Guadalajara bien educada</v>
      </c>
      <c r="E34" s="49" t="str">
        <f ca="1">IFERROR(__xludf.DUMMYFUNCTION("""COMPUTED_VALUE"""),"Atención Psicopedagógica Infantil")</f>
        <v>Atención Psicopedagógica Infantil</v>
      </c>
      <c r="F34" s="49" t="str">
        <f ca="1">IFERROR(__xludf.DUMMYFUNCTION("""COMPUTED_VALUE"""),"C2. Atenciones terapéuticas brindadas a niñas y niños con barreras de aprendizaje en el Centro de Atención Psicopedagógica Infantil")</f>
        <v>C2. Atenciones terapéuticas brindadas a niñas y niños con barreras de aprendizaje en el Centro de Atención Psicopedagógica Infantil</v>
      </c>
      <c r="G34" s="49" t="str">
        <f ca="1">IFERROR(__xludf.DUMMYFUNCTION("""COMPUTED_VALUE"""),"Promedio de personas atendidas con atención terapéutica - educativa en el Centro de Atención Psicopedagógica Infantil durante el 2023")</f>
        <v>Promedio de personas atendidas con atención terapéutica - educativa en el Centro de Atención Psicopedagógica Infantil durante el 2023</v>
      </c>
      <c r="H34" s="49" t="str">
        <f ca="1">IFERROR(__xludf.DUMMYFUNCTION("""COMPUTED_VALUE"""),"NAS Marzo")</f>
        <v>NAS Marzo</v>
      </c>
      <c r="I34" s="49" t="str">
        <f ca="1">IFERROR(__xludf.DUMMYFUNCTION("""COMPUTED_VALUE"""),"Marzo")</f>
        <v>Marzo</v>
      </c>
      <c r="J34" s="49" t="str">
        <f ca="1">IFERROR(__xludf.DUMMYFUNCTION("""COMPUTED_VALUE"""),"NAS")</f>
        <v>NAS</v>
      </c>
      <c r="K34" s="50">
        <f ca="1">IFERROR(__xludf.DUMMYFUNCTION("""COMPUTED_VALUE"""),58)</f>
        <v>58</v>
      </c>
      <c r="L34" s="49" t="str">
        <f ca="1">IFERROR(__xludf.DUMMYFUNCTION("""COMPUTED_VALUE"""),"TRIMESTRE 1")</f>
        <v>TRIMESTRE 1</v>
      </c>
      <c r="M34" s="49" t="str">
        <f ca="1">IFERROR(__xludf.DUMMYFUNCTION("""COMPUTED_VALUE"""),"NIÑAS")</f>
        <v>NIÑAS</v>
      </c>
    </row>
    <row r="35" spans="1:13">
      <c r="A35" s="49" t="str">
        <f ca="1">IFERROR(__xludf.DUMMYFUNCTION("""COMPUTED_VALUE"""),"5.1.2.0")</f>
        <v>5.1.2.0</v>
      </c>
      <c r="B35" s="49" t="str">
        <f ca="1">IFERROR(__xludf.DUMMYFUNCTION("""COMPUTED_VALUE"""),"Atención Psicopedagógica Infantil/Dirección del Área de Centros de Inclusión/Dirección del Área de Centros de Inclusión/Coord.5. Inclusión")</f>
        <v>Atención Psicopedagógica Infantil/Dirección del Área de Centros de Inclusión/Dirección del Área de Centros de Inclusión/Coord.5. Inclusión</v>
      </c>
      <c r="C35" s="49" t="str">
        <f ca="1">IFERROR(__xludf.DUMMYFUNCTION("""COMPUTED_VALUE"""),"5. Inclusión")</f>
        <v>5. Inclusión</v>
      </c>
      <c r="D35" s="49" t="str">
        <f ca="1">IFERROR(__xludf.DUMMYFUNCTION("""COMPUTED_VALUE"""),"Guadalajara bien educada")</f>
        <v>Guadalajara bien educada</v>
      </c>
      <c r="E35" s="49" t="str">
        <f ca="1">IFERROR(__xludf.DUMMYFUNCTION("""COMPUTED_VALUE"""),"Atención Psicopedagógica Infantil")</f>
        <v>Atención Psicopedagógica Infantil</v>
      </c>
      <c r="F35" s="49" t="str">
        <f ca="1">IFERROR(__xludf.DUMMYFUNCTION("""COMPUTED_VALUE"""),"C2. Atenciones terapéuticas brindadas a niñas y niños con barreras de aprendizaje en el Centro de Atención Psicopedagógica Infantil")</f>
        <v>C2. Atenciones terapéuticas brindadas a niñas y niños con barreras de aprendizaje en el Centro de Atención Psicopedagógica Infantil</v>
      </c>
      <c r="G35" s="49" t="str">
        <f ca="1">IFERROR(__xludf.DUMMYFUNCTION("""COMPUTED_VALUE"""),"Promedio de personas atendidas con atención terapéutica - educativa en el Centro de Atención Psicopedagógica Infantil durante el 2023")</f>
        <v>Promedio de personas atendidas con atención terapéutica - educativa en el Centro de Atención Psicopedagógica Infantil durante el 2023</v>
      </c>
      <c r="H35" s="49" t="str">
        <f ca="1">IFERROR(__xludf.DUMMYFUNCTION("""COMPUTED_VALUE"""),"NOS Marzo")</f>
        <v>NOS Marzo</v>
      </c>
      <c r="I35" s="49" t="str">
        <f ca="1">IFERROR(__xludf.DUMMYFUNCTION("""COMPUTED_VALUE"""),"Marzo")</f>
        <v>Marzo</v>
      </c>
      <c r="J35" s="49" t="str">
        <f ca="1">IFERROR(__xludf.DUMMYFUNCTION("""COMPUTED_VALUE"""),"NOS")</f>
        <v>NOS</v>
      </c>
      <c r="K35" s="50">
        <f ca="1">IFERROR(__xludf.DUMMYFUNCTION("""COMPUTED_VALUE"""),116)</f>
        <v>116</v>
      </c>
      <c r="L35" s="49" t="str">
        <f ca="1">IFERROR(__xludf.DUMMYFUNCTION("""COMPUTED_VALUE"""),"TRIMESTRE 1")</f>
        <v>TRIMESTRE 1</v>
      </c>
      <c r="M35" s="49" t="str">
        <f ca="1">IFERROR(__xludf.DUMMYFUNCTION("""COMPUTED_VALUE"""),"NIÑOS")</f>
        <v>NIÑOS</v>
      </c>
    </row>
    <row r="36" spans="1:13">
      <c r="A36" s="49" t="str">
        <f ca="1">IFERROR(__xludf.DUMMYFUNCTION("""COMPUTED_VALUE"""),"5.1.2.0")</f>
        <v>5.1.2.0</v>
      </c>
      <c r="B36" s="49" t="str">
        <f ca="1">IFERROR(__xludf.DUMMYFUNCTION("""COMPUTED_VALUE"""),"Atención Psicopedagógica Infantil/Dirección del Área de Centros de Inclusión/Dirección del Área de Centros de Inclusión/Coord.5. Inclusión")</f>
        <v>Atención Psicopedagógica Infantil/Dirección del Área de Centros de Inclusión/Dirección del Área de Centros de Inclusión/Coord.5. Inclusión</v>
      </c>
      <c r="C36" s="49" t="str">
        <f ca="1">IFERROR(__xludf.DUMMYFUNCTION("""COMPUTED_VALUE"""),"5. Inclusión")</f>
        <v>5. Inclusión</v>
      </c>
      <c r="D36" s="49" t="str">
        <f ca="1">IFERROR(__xludf.DUMMYFUNCTION("""COMPUTED_VALUE"""),"Guadalajara bien educada")</f>
        <v>Guadalajara bien educada</v>
      </c>
      <c r="E36" s="49" t="str">
        <f ca="1">IFERROR(__xludf.DUMMYFUNCTION("""COMPUTED_VALUE"""),"Atención Psicopedagógica Infantil")</f>
        <v>Atención Psicopedagógica Infantil</v>
      </c>
      <c r="F36" s="49" t="str">
        <f ca="1">IFERROR(__xludf.DUMMYFUNCTION("""COMPUTED_VALUE"""),"C2. Atenciones terapéuticas brindadas a niñas y niños con barreras de aprendizaje en el Centro de Atención Psicopedagógica Infantil")</f>
        <v>C2. Atenciones terapéuticas brindadas a niñas y niños con barreras de aprendizaje en el Centro de Atención Psicopedagógica Infantil</v>
      </c>
      <c r="G36" s="49" t="str">
        <f ca="1">IFERROR(__xludf.DUMMYFUNCTION("""COMPUTED_VALUE"""),"Promedio de personas atendidas con atención terapéutica - educativa en el Centro de Atención Psicopedagógica Infantil durante el 2023")</f>
        <v>Promedio de personas atendidas con atención terapéutica - educativa en el Centro de Atención Psicopedagógica Infantil durante el 2023</v>
      </c>
      <c r="H36" s="49" t="str">
        <f ca="1">IFERROR(__xludf.DUMMYFUNCTION("""COMPUTED_VALUE"""),"AM MARZO")</f>
        <v>AM MARZO</v>
      </c>
      <c r="I36" s="49" t="str">
        <f ca="1">IFERROR(__xludf.DUMMYFUNCTION("""COMPUTED_VALUE"""),"Marzo")</f>
        <v>Marzo</v>
      </c>
      <c r="J36" s="49" t="str">
        <f ca="1">IFERROR(__xludf.DUMMYFUNCTION("""COMPUTED_VALUE"""),"AM")</f>
        <v>AM</v>
      </c>
      <c r="K36" s="50">
        <f ca="1">IFERROR(__xludf.DUMMYFUNCTION("""COMPUTED_VALUE"""),0)</f>
        <v>0</v>
      </c>
      <c r="L36" s="49" t="str">
        <f ca="1">IFERROR(__xludf.DUMMYFUNCTION("""COMPUTED_VALUE"""),"TRIMESTRE 1")</f>
        <v>TRIMESTRE 1</v>
      </c>
      <c r="M36" s="49" t="str">
        <f ca="1">IFERROR(__xludf.DUMMYFUNCTION("""COMPUTED_VALUE"""),"ADOLESCENTES MUJERES")</f>
        <v>ADOLESCENTES MUJERES</v>
      </c>
    </row>
    <row r="37" spans="1:13">
      <c r="A37" s="49" t="str">
        <f ca="1">IFERROR(__xludf.DUMMYFUNCTION("""COMPUTED_VALUE"""),"5.1.2.0")</f>
        <v>5.1.2.0</v>
      </c>
      <c r="B37" s="49" t="str">
        <f ca="1">IFERROR(__xludf.DUMMYFUNCTION("""COMPUTED_VALUE"""),"Atención Psicopedagógica Infantil/Dirección del Área de Centros de Inclusión/Dirección del Área de Centros de Inclusión/Coord.5. Inclusión")</f>
        <v>Atención Psicopedagógica Infantil/Dirección del Área de Centros de Inclusión/Dirección del Área de Centros de Inclusión/Coord.5. Inclusión</v>
      </c>
      <c r="C37" s="49" t="str">
        <f ca="1">IFERROR(__xludf.DUMMYFUNCTION("""COMPUTED_VALUE"""),"5. Inclusión")</f>
        <v>5. Inclusión</v>
      </c>
      <c r="D37" s="49" t="str">
        <f ca="1">IFERROR(__xludf.DUMMYFUNCTION("""COMPUTED_VALUE"""),"Guadalajara bien educada")</f>
        <v>Guadalajara bien educada</v>
      </c>
      <c r="E37" s="49" t="str">
        <f ca="1">IFERROR(__xludf.DUMMYFUNCTION("""COMPUTED_VALUE"""),"Atención Psicopedagógica Infantil")</f>
        <v>Atención Psicopedagógica Infantil</v>
      </c>
      <c r="F37" s="49" t="str">
        <f ca="1">IFERROR(__xludf.DUMMYFUNCTION("""COMPUTED_VALUE"""),"C2. Atenciones terapéuticas brindadas a niñas y niños con barreras de aprendizaje en el Centro de Atención Psicopedagógica Infantil")</f>
        <v>C2. Atenciones terapéuticas brindadas a niñas y niños con barreras de aprendizaje en el Centro de Atención Psicopedagógica Infantil</v>
      </c>
      <c r="G37" s="49" t="str">
        <f ca="1">IFERROR(__xludf.DUMMYFUNCTION("""COMPUTED_VALUE"""),"Promedio de personas atendidas con atención terapéutica - educativa en el Centro de Atención Psicopedagógica Infantil durante el 2023")</f>
        <v>Promedio de personas atendidas con atención terapéutica - educativa en el Centro de Atención Psicopedagógica Infantil durante el 2023</v>
      </c>
      <c r="H37" s="49" t="str">
        <f ca="1">IFERROR(__xludf.DUMMYFUNCTION("""COMPUTED_VALUE"""),"AH MARZO")</f>
        <v>AH MARZO</v>
      </c>
      <c r="I37" s="49" t="str">
        <f ca="1">IFERROR(__xludf.DUMMYFUNCTION("""COMPUTED_VALUE"""),"Marzo")</f>
        <v>Marzo</v>
      </c>
      <c r="J37" s="49" t="str">
        <f ca="1">IFERROR(__xludf.DUMMYFUNCTION("""COMPUTED_VALUE"""),"AH")</f>
        <v>AH</v>
      </c>
      <c r="K37" s="50">
        <f ca="1">IFERROR(__xludf.DUMMYFUNCTION("""COMPUTED_VALUE"""),0)</f>
        <v>0</v>
      </c>
      <c r="L37" s="49" t="str">
        <f ca="1">IFERROR(__xludf.DUMMYFUNCTION("""COMPUTED_VALUE"""),"TRIMESTRE 1")</f>
        <v>TRIMESTRE 1</v>
      </c>
      <c r="M37" s="49" t="str">
        <f ca="1">IFERROR(__xludf.DUMMYFUNCTION("""COMPUTED_VALUE"""),"ADOLESCENTES HOMBRES")</f>
        <v>ADOLESCENTES HOMBRES</v>
      </c>
    </row>
    <row r="38" spans="1:13">
      <c r="A38" s="49" t="str">
        <f ca="1">IFERROR(__xludf.DUMMYFUNCTION("""COMPUTED_VALUE"""),"5.1.2.0")</f>
        <v>5.1.2.0</v>
      </c>
      <c r="B38" s="49" t="str">
        <f ca="1">IFERROR(__xludf.DUMMYFUNCTION("""COMPUTED_VALUE"""),"Atención Psicopedagógica Infantil/Dirección del Área de Centros de Inclusión/Dirección del Área de Centros de Inclusión/Coord.5. Inclusión")</f>
        <v>Atención Psicopedagógica Infantil/Dirección del Área de Centros de Inclusión/Dirección del Área de Centros de Inclusión/Coord.5. Inclusión</v>
      </c>
      <c r="C38" s="49" t="str">
        <f ca="1">IFERROR(__xludf.DUMMYFUNCTION("""COMPUTED_VALUE"""),"5. Inclusión")</f>
        <v>5. Inclusión</v>
      </c>
      <c r="D38" s="49" t="str">
        <f ca="1">IFERROR(__xludf.DUMMYFUNCTION("""COMPUTED_VALUE"""),"Guadalajara bien educada")</f>
        <v>Guadalajara bien educada</v>
      </c>
      <c r="E38" s="49" t="str">
        <f ca="1">IFERROR(__xludf.DUMMYFUNCTION("""COMPUTED_VALUE"""),"Atención Psicopedagógica Infantil")</f>
        <v>Atención Psicopedagógica Infantil</v>
      </c>
      <c r="F38" s="49" t="str">
        <f ca="1">IFERROR(__xludf.DUMMYFUNCTION("""COMPUTED_VALUE"""),"C2. Atenciones terapéuticas brindadas a niñas y niños con barreras de aprendizaje en el Centro de Atención Psicopedagógica Infantil")</f>
        <v>C2. Atenciones terapéuticas brindadas a niñas y niños con barreras de aprendizaje en el Centro de Atención Psicopedagógica Infantil</v>
      </c>
      <c r="G38" s="49" t="str">
        <f ca="1">IFERROR(__xludf.DUMMYFUNCTION("""COMPUTED_VALUE"""),"Promedio de personas atendidas con atención terapéutica - educativa en el Centro de Atención Psicopedagógica Infantil durante el 2023")</f>
        <v>Promedio de personas atendidas con atención terapéutica - educativa en el Centro de Atención Psicopedagógica Infantil durante el 2023</v>
      </c>
      <c r="H38" s="49" t="str">
        <f ca="1">IFERROR(__xludf.DUMMYFUNCTION("""COMPUTED_VALUE"""),"MUJ Marzo")</f>
        <v>MUJ Marzo</v>
      </c>
      <c r="I38" s="49" t="str">
        <f ca="1">IFERROR(__xludf.DUMMYFUNCTION("""COMPUTED_VALUE"""),"Marzo")</f>
        <v>Marzo</v>
      </c>
      <c r="J38" s="49" t="str">
        <f ca="1">IFERROR(__xludf.DUMMYFUNCTION("""COMPUTED_VALUE"""),"MUJ")</f>
        <v>MUJ</v>
      </c>
      <c r="K38" s="50"/>
      <c r="L38" s="49" t="str">
        <f ca="1">IFERROR(__xludf.DUMMYFUNCTION("""COMPUTED_VALUE"""),"TRIMESTRE 1")</f>
        <v>TRIMESTRE 1</v>
      </c>
      <c r="M38" s="49" t="str">
        <f ca="1">IFERROR(__xludf.DUMMYFUNCTION("""COMPUTED_VALUE"""),"MUJERES ADULTAS")</f>
        <v>MUJERES ADULTAS</v>
      </c>
    </row>
    <row r="39" spans="1:13">
      <c r="A39" s="49" t="str">
        <f ca="1">IFERROR(__xludf.DUMMYFUNCTION("""COMPUTED_VALUE"""),"5.1.2.0")</f>
        <v>5.1.2.0</v>
      </c>
      <c r="B39" s="49" t="str">
        <f ca="1">IFERROR(__xludf.DUMMYFUNCTION("""COMPUTED_VALUE"""),"Atención Psicopedagógica Infantil/Dirección del Área de Centros de Inclusión/Dirección del Área de Centros de Inclusión/Coord.5. Inclusión")</f>
        <v>Atención Psicopedagógica Infantil/Dirección del Área de Centros de Inclusión/Dirección del Área de Centros de Inclusión/Coord.5. Inclusión</v>
      </c>
      <c r="C39" s="49" t="str">
        <f ca="1">IFERROR(__xludf.DUMMYFUNCTION("""COMPUTED_VALUE"""),"5. Inclusión")</f>
        <v>5. Inclusión</v>
      </c>
      <c r="D39" s="49" t="str">
        <f ca="1">IFERROR(__xludf.DUMMYFUNCTION("""COMPUTED_VALUE"""),"Guadalajara bien educada")</f>
        <v>Guadalajara bien educada</v>
      </c>
      <c r="E39" s="49" t="str">
        <f ca="1">IFERROR(__xludf.DUMMYFUNCTION("""COMPUTED_VALUE"""),"Atención Psicopedagógica Infantil")</f>
        <v>Atención Psicopedagógica Infantil</v>
      </c>
      <c r="F39" s="49" t="str">
        <f ca="1">IFERROR(__xludf.DUMMYFUNCTION("""COMPUTED_VALUE"""),"C2. Atenciones terapéuticas brindadas a niñas y niños con barreras de aprendizaje en el Centro de Atención Psicopedagógica Infantil")</f>
        <v>C2. Atenciones terapéuticas brindadas a niñas y niños con barreras de aprendizaje en el Centro de Atención Psicopedagógica Infantil</v>
      </c>
      <c r="G39" s="49" t="str">
        <f ca="1">IFERROR(__xludf.DUMMYFUNCTION("""COMPUTED_VALUE"""),"Promedio de personas atendidas con atención terapéutica - educativa en el Centro de Atención Psicopedagógica Infantil durante el 2023")</f>
        <v>Promedio de personas atendidas con atención terapéutica - educativa en el Centro de Atención Psicopedagógica Infantil durante el 2023</v>
      </c>
      <c r="H39" s="49" t="str">
        <f ca="1">IFERROR(__xludf.DUMMYFUNCTION("""COMPUTED_VALUE"""),"HOM Marzo")</f>
        <v>HOM Marzo</v>
      </c>
      <c r="I39" s="49" t="str">
        <f ca="1">IFERROR(__xludf.DUMMYFUNCTION("""COMPUTED_VALUE"""),"Marzo")</f>
        <v>Marzo</v>
      </c>
      <c r="J39" s="49" t="str">
        <f ca="1">IFERROR(__xludf.DUMMYFUNCTION("""COMPUTED_VALUE"""),"HOM")</f>
        <v>HOM</v>
      </c>
      <c r="K39" s="50"/>
      <c r="L39" s="49" t="str">
        <f ca="1">IFERROR(__xludf.DUMMYFUNCTION("""COMPUTED_VALUE"""),"TRIMESTRE 1")</f>
        <v>TRIMESTRE 1</v>
      </c>
      <c r="M39" s="49" t="str">
        <f ca="1">IFERROR(__xludf.DUMMYFUNCTION("""COMPUTED_VALUE"""),"HOMBRES ADULTOS")</f>
        <v>HOMBRES ADULTOS</v>
      </c>
    </row>
    <row r="40" spans="1:13">
      <c r="A40" s="49" t="str">
        <f ca="1">IFERROR(__xludf.DUMMYFUNCTION("""COMPUTED_VALUE"""),"5.1.2.0")</f>
        <v>5.1.2.0</v>
      </c>
      <c r="B40" s="49" t="str">
        <f ca="1">IFERROR(__xludf.DUMMYFUNCTION("""COMPUTED_VALUE"""),"Atención Psicopedagógica Infantil/Dirección del Área de Centros de Inclusión/Dirección del Área de Centros de Inclusión/Coord.5. Inclusión")</f>
        <v>Atención Psicopedagógica Infantil/Dirección del Área de Centros de Inclusión/Dirección del Área de Centros de Inclusión/Coord.5. Inclusión</v>
      </c>
      <c r="C40" s="49" t="str">
        <f ca="1">IFERROR(__xludf.DUMMYFUNCTION("""COMPUTED_VALUE"""),"5. Inclusión")</f>
        <v>5. Inclusión</v>
      </c>
      <c r="D40" s="49" t="str">
        <f ca="1">IFERROR(__xludf.DUMMYFUNCTION("""COMPUTED_VALUE"""),"Guadalajara bien educada")</f>
        <v>Guadalajara bien educada</v>
      </c>
      <c r="E40" s="49" t="str">
        <f ca="1">IFERROR(__xludf.DUMMYFUNCTION("""COMPUTED_VALUE"""),"Atención Psicopedagógica Infantil")</f>
        <v>Atención Psicopedagógica Infantil</v>
      </c>
      <c r="F40" s="49" t="str">
        <f ca="1">IFERROR(__xludf.DUMMYFUNCTION("""COMPUTED_VALUE"""),"C2. Atenciones terapéuticas brindadas a niñas y niños con barreras de aprendizaje en el Centro de Atención Psicopedagógica Infantil")</f>
        <v>C2. Atenciones terapéuticas brindadas a niñas y niños con barreras de aprendizaje en el Centro de Atención Psicopedagógica Infantil</v>
      </c>
      <c r="G40" s="49" t="str">
        <f ca="1">IFERROR(__xludf.DUMMYFUNCTION("""COMPUTED_VALUE"""),"Promedio de personas atendidas con atención terapéutica - educativa en el Centro de Atención Psicopedagógica Infantil durante el 2023")</f>
        <v>Promedio de personas atendidas con atención terapéutica - educativa en el Centro de Atención Psicopedagógica Infantil durante el 2023</v>
      </c>
      <c r="H40" s="49" t="str">
        <f ca="1">IFERROR(__xludf.DUMMYFUNCTION("""COMPUTED_VALUE"""),"AMM Marzo")</f>
        <v>AMM Marzo</v>
      </c>
      <c r="I40" s="49" t="str">
        <f ca="1">IFERROR(__xludf.DUMMYFUNCTION("""COMPUTED_VALUE"""),"Marzo")</f>
        <v>Marzo</v>
      </c>
      <c r="J40" s="49" t="str">
        <f ca="1">IFERROR(__xludf.DUMMYFUNCTION("""COMPUTED_VALUE"""),"AMM")</f>
        <v>AMM</v>
      </c>
      <c r="K40" s="50"/>
      <c r="L40" s="49" t="str">
        <f ca="1">IFERROR(__xludf.DUMMYFUNCTION("""COMPUTED_VALUE"""),"TRIMESTRE 1")</f>
        <v>TRIMESTRE 1</v>
      </c>
      <c r="M40" s="49" t="str">
        <f ca="1">IFERROR(__xludf.DUMMYFUNCTION("""COMPUTED_VALUE"""),"ADULTA MAYOR MUJER")</f>
        <v>ADULTA MAYOR MUJER</v>
      </c>
    </row>
    <row r="41" spans="1:13">
      <c r="A41" s="49" t="str">
        <f ca="1">IFERROR(__xludf.DUMMYFUNCTION("""COMPUTED_VALUE"""),"5.1.2.0")</f>
        <v>5.1.2.0</v>
      </c>
      <c r="B41" s="49" t="str">
        <f ca="1">IFERROR(__xludf.DUMMYFUNCTION("""COMPUTED_VALUE"""),"Atención Psicopedagógica Infantil/Dirección del Área de Centros de Inclusión/Dirección del Área de Centros de Inclusión/Coord.5. Inclusión")</f>
        <v>Atención Psicopedagógica Infantil/Dirección del Área de Centros de Inclusión/Dirección del Área de Centros de Inclusión/Coord.5. Inclusión</v>
      </c>
      <c r="C41" s="49" t="str">
        <f ca="1">IFERROR(__xludf.DUMMYFUNCTION("""COMPUTED_VALUE"""),"5. Inclusión")</f>
        <v>5. Inclusión</v>
      </c>
      <c r="D41" s="49" t="str">
        <f ca="1">IFERROR(__xludf.DUMMYFUNCTION("""COMPUTED_VALUE"""),"Guadalajara bien educada")</f>
        <v>Guadalajara bien educada</v>
      </c>
      <c r="E41" s="49" t="str">
        <f ca="1">IFERROR(__xludf.DUMMYFUNCTION("""COMPUTED_VALUE"""),"Atención Psicopedagógica Infantil")</f>
        <v>Atención Psicopedagógica Infantil</v>
      </c>
      <c r="F41" s="49" t="str">
        <f ca="1">IFERROR(__xludf.DUMMYFUNCTION("""COMPUTED_VALUE"""),"C2. Atenciones terapéuticas brindadas a niñas y niños con barreras de aprendizaje en el Centro de Atención Psicopedagógica Infantil")</f>
        <v>C2. Atenciones terapéuticas brindadas a niñas y niños con barreras de aprendizaje en el Centro de Atención Psicopedagógica Infantil</v>
      </c>
      <c r="G41" s="49" t="str">
        <f ca="1">IFERROR(__xludf.DUMMYFUNCTION("""COMPUTED_VALUE"""),"Promedio de personas atendidas con atención terapéutica - educativa en el Centro de Atención Psicopedagógica Infantil durante el 2023")</f>
        <v>Promedio de personas atendidas con atención terapéutica - educativa en el Centro de Atención Psicopedagógica Infantil durante el 2023</v>
      </c>
      <c r="H41" s="49" t="str">
        <f ca="1">IFERROR(__xludf.DUMMYFUNCTION("""COMPUTED_VALUE"""),"AMH Marzo")</f>
        <v>AMH Marzo</v>
      </c>
      <c r="I41" s="49" t="str">
        <f ca="1">IFERROR(__xludf.DUMMYFUNCTION("""COMPUTED_VALUE"""),"Marzo")</f>
        <v>Marzo</v>
      </c>
      <c r="J41" s="49" t="str">
        <f ca="1">IFERROR(__xludf.DUMMYFUNCTION("""COMPUTED_VALUE"""),"AMH")</f>
        <v>AMH</v>
      </c>
      <c r="K41" s="50"/>
      <c r="L41" s="49" t="str">
        <f ca="1">IFERROR(__xludf.DUMMYFUNCTION("""COMPUTED_VALUE"""),"TRIMESTRE 1")</f>
        <v>TRIMESTRE 1</v>
      </c>
      <c r="M41" s="49" t="str">
        <f ca="1">IFERROR(__xludf.DUMMYFUNCTION("""COMPUTED_VALUE"""),"ADULTO MAYOR HOMBRE")</f>
        <v>ADULTO MAYOR HOMBRE</v>
      </c>
    </row>
    <row r="42" spans="1:13">
      <c r="A42" s="49" t="str">
        <f ca="1">IFERROR(__xludf.DUMMYFUNCTION("""COMPUTED_VALUE"""),"5.1.2.1")</f>
        <v>5.1.2.1</v>
      </c>
      <c r="B42" s="49" t="str">
        <f ca="1">IFERROR(__xludf.DUMMYFUNCTION("""COMPUTED_VALUE"""),"Atención Psicopedagógica Infantil/Dirección del Área de Centros de Inclusión/Dirección del Área de Centros de Inclusión/Coord.5. Inclusión")</f>
        <v>Atención Psicopedagógica Infantil/Dirección del Área de Centros de Inclusión/Dirección del Área de Centros de Inclusión/Coord.5. Inclusión</v>
      </c>
      <c r="C42" s="49" t="str">
        <f ca="1">IFERROR(__xludf.DUMMYFUNCTION("""COMPUTED_VALUE"""),"5. Inclusión")</f>
        <v>5. Inclusión</v>
      </c>
      <c r="D42" s="49" t="str">
        <f ca="1">IFERROR(__xludf.DUMMYFUNCTION("""COMPUTED_VALUE"""),"Guadalajara bien educada")</f>
        <v>Guadalajara bien educada</v>
      </c>
      <c r="E42" s="49" t="str">
        <f ca="1">IFERROR(__xludf.DUMMYFUNCTION("""COMPUTED_VALUE"""),"Atención Psicopedagógica Infantil")</f>
        <v>Atención Psicopedagógica Infantil</v>
      </c>
      <c r="F42" s="49" t="str">
        <f ca="1">IFERROR(__xludf.DUMMYFUNCTION("""COMPUTED_VALUE"""),"A1C2 Actividades de diagnóstico y valoración psicológica ejecutadas para niñas y niños que requieran atención en el CAPI")</f>
        <v>A1C2 Actividades de diagnóstico y valoración psicológica ejecutadas para niñas y niños que requieran atención en el CAPI</v>
      </c>
      <c r="G42" s="49" t="str">
        <f ca="1">IFERROR(__xludf.DUMMYFUNCTION("""COMPUTED_VALUE"""),"Porcentaje de diagnósticos y valoraciones realizados a niñas y niños que requieran atención en el CAPI en 2023")</f>
        <v>Porcentaje de diagnósticos y valoraciones realizados a niñas y niños que requieran atención en el CAPI en 2023</v>
      </c>
      <c r="H42" s="49" t="str">
        <f ca="1">IFERROR(__xludf.DUMMYFUNCTION("""COMPUTED_VALUE"""),"NAS Marzo")</f>
        <v>NAS Marzo</v>
      </c>
      <c r="I42" s="49" t="str">
        <f ca="1">IFERROR(__xludf.DUMMYFUNCTION("""COMPUTED_VALUE"""),"Marzo")</f>
        <v>Marzo</v>
      </c>
      <c r="J42" s="49" t="str">
        <f ca="1">IFERROR(__xludf.DUMMYFUNCTION("""COMPUTED_VALUE"""),"NAS")</f>
        <v>NAS</v>
      </c>
      <c r="K42" s="50">
        <f ca="1">IFERROR(__xludf.DUMMYFUNCTION("""COMPUTED_VALUE"""),3)</f>
        <v>3</v>
      </c>
      <c r="L42" s="49" t="str">
        <f ca="1">IFERROR(__xludf.DUMMYFUNCTION("""COMPUTED_VALUE"""),"TRIMESTRE 1")</f>
        <v>TRIMESTRE 1</v>
      </c>
      <c r="M42" s="49" t="str">
        <f ca="1">IFERROR(__xludf.DUMMYFUNCTION("""COMPUTED_VALUE"""),"NIÑAS")</f>
        <v>NIÑAS</v>
      </c>
    </row>
    <row r="43" spans="1:13">
      <c r="A43" s="49" t="str">
        <f ca="1">IFERROR(__xludf.DUMMYFUNCTION("""COMPUTED_VALUE"""),"5.1.2.1")</f>
        <v>5.1.2.1</v>
      </c>
      <c r="B43" s="49" t="str">
        <f ca="1">IFERROR(__xludf.DUMMYFUNCTION("""COMPUTED_VALUE"""),"Atención Psicopedagógica Infantil/Dirección del Área de Centros de Inclusión/Dirección del Área de Centros de Inclusión/Coord.5. Inclusión")</f>
        <v>Atención Psicopedagógica Infantil/Dirección del Área de Centros de Inclusión/Dirección del Área de Centros de Inclusión/Coord.5. Inclusión</v>
      </c>
      <c r="C43" s="49" t="str">
        <f ca="1">IFERROR(__xludf.DUMMYFUNCTION("""COMPUTED_VALUE"""),"5. Inclusión")</f>
        <v>5. Inclusión</v>
      </c>
      <c r="D43" s="49" t="str">
        <f ca="1">IFERROR(__xludf.DUMMYFUNCTION("""COMPUTED_VALUE"""),"Guadalajara bien educada")</f>
        <v>Guadalajara bien educada</v>
      </c>
      <c r="E43" s="49" t="str">
        <f ca="1">IFERROR(__xludf.DUMMYFUNCTION("""COMPUTED_VALUE"""),"Atención Psicopedagógica Infantil")</f>
        <v>Atención Psicopedagógica Infantil</v>
      </c>
      <c r="F43" s="49" t="str">
        <f ca="1">IFERROR(__xludf.DUMMYFUNCTION("""COMPUTED_VALUE"""),"A1C2 Actividades de diagnóstico y valoración psicológica ejecutadas para niñas y niños que requieran atención en el CAPI")</f>
        <v>A1C2 Actividades de diagnóstico y valoración psicológica ejecutadas para niñas y niños que requieran atención en el CAPI</v>
      </c>
      <c r="G43" s="49" t="str">
        <f ca="1">IFERROR(__xludf.DUMMYFUNCTION("""COMPUTED_VALUE"""),"Porcentaje de diagnósticos y valoraciones realizados a niñas y niños que requieran atención en el CAPI en 2023")</f>
        <v>Porcentaje de diagnósticos y valoraciones realizados a niñas y niños que requieran atención en el CAPI en 2023</v>
      </c>
      <c r="H43" s="49" t="str">
        <f ca="1">IFERROR(__xludf.DUMMYFUNCTION("""COMPUTED_VALUE"""),"NOS Marzo")</f>
        <v>NOS Marzo</v>
      </c>
      <c r="I43" s="49" t="str">
        <f ca="1">IFERROR(__xludf.DUMMYFUNCTION("""COMPUTED_VALUE"""),"Marzo")</f>
        <v>Marzo</v>
      </c>
      <c r="J43" s="49" t="str">
        <f ca="1">IFERROR(__xludf.DUMMYFUNCTION("""COMPUTED_VALUE"""),"NOS")</f>
        <v>NOS</v>
      </c>
      <c r="K43" s="50">
        <f ca="1">IFERROR(__xludf.DUMMYFUNCTION("""COMPUTED_VALUE"""),6)</f>
        <v>6</v>
      </c>
      <c r="L43" s="49" t="str">
        <f ca="1">IFERROR(__xludf.DUMMYFUNCTION("""COMPUTED_VALUE"""),"TRIMESTRE 1")</f>
        <v>TRIMESTRE 1</v>
      </c>
      <c r="M43" s="49" t="str">
        <f ca="1">IFERROR(__xludf.DUMMYFUNCTION("""COMPUTED_VALUE"""),"NIÑOS")</f>
        <v>NIÑOS</v>
      </c>
    </row>
    <row r="44" spans="1:13">
      <c r="A44" s="49" t="str">
        <f ca="1">IFERROR(__xludf.DUMMYFUNCTION("""COMPUTED_VALUE"""),"5.1.2.1")</f>
        <v>5.1.2.1</v>
      </c>
      <c r="B44" s="49" t="str">
        <f ca="1">IFERROR(__xludf.DUMMYFUNCTION("""COMPUTED_VALUE"""),"Atención Psicopedagógica Infantil/Dirección del Área de Centros de Inclusión/Dirección del Área de Centros de Inclusión/Coord.5. Inclusión")</f>
        <v>Atención Psicopedagógica Infantil/Dirección del Área de Centros de Inclusión/Dirección del Área de Centros de Inclusión/Coord.5. Inclusión</v>
      </c>
      <c r="C44" s="49" t="str">
        <f ca="1">IFERROR(__xludf.DUMMYFUNCTION("""COMPUTED_VALUE"""),"5. Inclusión")</f>
        <v>5. Inclusión</v>
      </c>
      <c r="D44" s="49" t="str">
        <f ca="1">IFERROR(__xludf.DUMMYFUNCTION("""COMPUTED_VALUE"""),"Guadalajara bien educada")</f>
        <v>Guadalajara bien educada</v>
      </c>
      <c r="E44" s="49" t="str">
        <f ca="1">IFERROR(__xludf.DUMMYFUNCTION("""COMPUTED_VALUE"""),"Atención Psicopedagógica Infantil")</f>
        <v>Atención Psicopedagógica Infantil</v>
      </c>
      <c r="F44" s="49" t="str">
        <f ca="1">IFERROR(__xludf.DUMMYFUNCTION("""COMPUTED_VALUE"""),"A1C2 Actividades de diagnóstico y valoración psicológica ejecutadas para niñas y niños que requieran atención en el CAPI")</f>
        <v>A1C2 Actividades de diagnóstico y valoración psicológica ejecutadas para niñas y niños que requieran atención en el CAPI</v>
      </c>
      <c r="G44" s="49" t="str">
        <f ca="1">IFERROR(__xludf.DUMMYFUNCTION("""COMPUTED_VALUE"""),"Porcentaje de diagnósticos y valoraciones realizados a niñas y niños que requieran atención en el CAPI en 2023")</f>
        <v>Porcentaje de diagnósticos y valoraciones realizados a niñas y niños que requieran atención en el CAPI en 2023</v>
      </c>
      <c r="H44" s="49" t="str">
        <f ca="1">IFERROR(__xludf.DUMMYFUNCTION("""COMPUTED_VALUE"""),"AM MARZO")</f>
        <v>AM MARZO</v>
      </c>
      <c r="I44" s="49" t="str">
        <f ca="1">IFERROR(__xludf.DUMMYFUNCTION("""COMPUTED_VALUE"""),"Marzo")</f>
        <v>Marzo</v>
      </c>
      <c r="J44" s="49" t="str">
        <f ca="1">IFERROR(__xludf.DUMMYFUNCTION("""COMPUTED_VALUE"""),"AM")</f>
        <v>AM</v>
      </c>
      <c r="K44" s="50">
        <f ca="1">IFERROR(__xludf.DUMMYFUNCTION("""COMPUTED_VALUE"""),0)</f>
        <v>0</v>
      </c>
      <c r="L44" s="49" t="str">
        <f ca="1">IFERROR(__xludf.DUMMYFUNCTION("""COMPUTED_VALUE"""),"TRIMESTRE 1")</f>
        <v>TRIMESTRE 1</v>
      </c>
      <c r="M44" s="49" t="str">
        <f ca="1">IFERROR(__xludf.DUMMYFUNCTION("""COMPUTED_VALUE"""),"ADOLESCENTES MUJERES")</f>
        <v>ADOLESCENTES MUJERES</v>
      </c>
    </row>
    <row r="45" spans="1:13">
      <c r="A45" s="49" t="str">
        <f ca="1">IFERROR(__xludf.DUMMYFUNCTION("""COMPUTED_VALUE"""),"5.1.2.1")</f>
        <v>5.1.2.1</v>
      </c>
      <c r="B45" s="49" t="str">
        <f ca="1">IFERROR(__xludf.DUMMYFUNCTION("""COMPUTED_VALUE"""),"Atención Psicopedagógica Infantil/Dirección del Área de Centros de Inclusión/Dirección del Área de Centros de Inclusión/Coord.5. Inclusión")</f>
        <v>Atención Psicopedagógica Infantil/Dirección del Área de Centros de Inclusión/Dirección del Área de Centros de Inclusión/Coord.5. Inclusión</v>
      </c>
      <c r="C45" s="49" t="str">
        <f ca="1">IFERROR(__xludf.DUMMYFUNCTION("""COMPUTED_VALUE"""),"5. Inclusión")</f>
        <v>5. Inclusión</v>
      </c>
      <c r="D45" s="49" t="str">
        <f ca="1">IFERROR(__xludf.DUMMYFUNCTION("""COMPUTED_VALUE"""),"Guadalajara bien educada")</f>
        <v>Guadalajara bien educada</v>
      </c>
      <c r="E45" s="49" t="str">
        <f ca="1">IFERROR(__xludf.DUMMYFUNCTION("""COMPUTED_VALUE"""),"Atención Psicopedagógica Infantil")</f>
        <v>Atención Psicopedagógica Infantil</v>
      </c>
      <c r="F45" s="49" t="str">
        <f ca="1">IFERROR(__xludf.DUMMYFUNCTION("""COMPUTED_VALUE"""),"A1C2 Actividades de diagnóstico y valoración psicológica ejecutadas para niñas y niños que requieran atención en el CAPI")</f>
        <v>A1C2 Actividades de diagnóstico y valoración psicológica ejecutadas para niñas y niños que requieran atención en el CAPI</v>
      </c>
      <c r="G45" s="49" t="str">
        <f ca="1">IFERROR(__xludf.DUMMYFUNCTION("""COMPUTED_VALUE"""),"Porcentaje de diagnósticos y valoraciones realizados a niñas y niños que requieran atención en el CAPI en 2023")</f>
        <v>Porcentaje de diagnósticos y valoraciones realizados a niñas y niños que requieran atención en el CAPI en 2023</v>
      </c>
      <c r="H45" s="49" t="str">
        <f ca="1">IFERROR(__xludf.DUMMYFUNCTION("""COMPUTED_VALUE"""),"AH MARZO")</f>
        <v>AH MARZO</v>
      </c>
      <c r="I45" s="49" t="str">
        <f ca="1">IFERROR(__xludf.DUMMYFUNCTION("""COMPUTED_VALUE"""),"Marzo")</f>
        <v>Marzo</v>
      </c>
      <c r="J45" s="49" t="str">
        <f ca="1">IFERROR(__xludf.DUMMYFUNCTION("""COMPUTED_VALUE"""),"AH")</f>
        <v>AH</v>
      </c>
      <c r="K45" s="50">
        <f ca="1">IFERROR(__xludf.DUMMYFUNCTION("""COMPUTED_VALUE"""),0)</f>
        <v>0</v>
      </c>
      <c r="L45" s="49" t="str">
        <f ca="1">IFERROR(__xludf.DUMMYFUNCTION("""COMPUTED_VALUE"""),"TRIMESTRE 1")</f>
        <v>TRIMESTRE 1</v>
      </c>
      <c r="M45" s="49" t="str">
        <f ca="1">IFERROR(__xludf.DUMMYFUNCTION("""COMPUTED_VALUE"""),"ADOLESCENTES HOMBRES")</f>
        <v>ADOLESCENTES HOMBRES</v>
      </c>
    </row>
    <row r="46" spans="1:13">
      <c r="A46" s="49" t="str">
        <f ca="1">IFERROR(__xludf.DUMMYFUNCTION("""COMPUTED_VALUE"""),"5.1.2.1")</f>
        <v>5.1.2.1</v>
      </c>
      <c r="B46" s="49" t="str">
        <f ca="1">IFERROR(__xludf.DUMMYFUNCTION("""COMPUTED_VALUE"""),"Atención Psicopedagógica Infantil/Dirección del Área de Centros de Inclusión/Dirección del Área de Centros de Inclusión/Coord.5. Inclusión")</f>
        <v>Atención Psicopedagógica Infantil/Dirección del Área de Centros de Inclusión/Dirección del Área de Centros de Inclusión/Coord.5. Inclusión</v>
      </c>
      <c r="C46" s="49" t="str">
        <f ca="1">IFERROR(__xludf.DUMMYFUNCTION("""COMPUTED_VALUE"""),"5. Inclusión")</f>
        <v>5. Inclusión</v>
      </c>
      <c r="D46" s="49" t="str">
        <f ca="1">IFERROR(__xludf.DUMMYFUNCTION("""COMPUTED_VALUE"""),"Guadalajara bien educada")</f>
        <v>Guadalajara bien educada</v>
      </c>
      <c r="E46" s="49" t="str">
        <f ca="1">IFERROR(__xludf.DUMMYFUNCTION("""COMPUTED_VALUE"""),"Atención Psicopedagógica Infantil")</f>
        <v>Atención Psicopedagógica Infantil</v>
      </c>
      <c r="F46" s="49" t="str">
        <f ca="1">IFERROR(__xludf.DUMMYFUNCTION("""COMPUTED_VALUE"""),"A1C2 Actividades de diagnóstico y valoración psicológica ejecutadas para niñas y niños que requieran atención en el CAPI")</f>
        <v>A1C2 Actividades de diagnóstico y valoración psicológica ejecutadas para niñas y niños que requieran atención en el CAPI</v>
      </c>
      <c r="G46" s="49" t="str">
        <f ca="1">IFERROR(__xludf.DUMMYFUNCTION("""COMPUTED_VALUE"""),"Porcentaje de diagnósticos y valoraciones realizados a niñas y niños que requieran atención en el CAPI en 2023")</f>
        <v>Porcentaje de diagnósticos y valoraciones realizados a niñas y niños que requieran atención en el CAPI en 2023</v>
      </c>
      <c r="H46" s="49" t="str">
        <f ca="1">IFERROR(__xludf.DUMMYFUNCTION("""COMPUTED_VALUE"""),"MUJ Marzo")</f>
        <v>MUJ Marzo</v>
      </c>
      <c r="I46" s="49" t="str">
        <f ca="1">IFERROR(__xludf.DUMMYFUNCTION("""COMPUTED_VALUE"""),"Marzo")</f>
        <v>Marzo</v>
      </c>
      <c r="J46" s="49" t="str">
        <f ca="1">IFERROR(__xludf.DUMMYFUNCTION("""COMPUTED_VALUE"""),"MUJ")</f>
        <v>MUJ</v>
      </c>
      <c r="K46" s="50"/>
      <c r="L46" s="49" t="str">
        <f ca="1">IFERROR(__xludf.DUMMYFUNCTION("""COMPUTED_VALUE"""),"TRIMESTRE 1")</f>
        <v>TRIMESTRE 1</v>
      </c>
      <c r="M46" s="49" t="str">
        <f ca="1">IFERROR(__xludf.DUMMYFUNCTION("""COMPUTED_VALUE"""),"MUJERES ADULTAS")</f>
        <v>MUJERES ADULTAS</v>
      </c>
    </row>
    <row r="47" spans="1:13">
      <c r="A47" s="49" t="str">
        <f ca="1">IFERROR(__xludf.DUMMYFUNCTION("""COMPUTED_VALUE"""),"5.1.2.1")</f>
        <v>5.1.2.1</v>
      </c>
      <c r="B47" s="49" t="str">
        <f ca="1">IFERROR(__xludf.DUMMYFUNCTION("""COMPUTED_VALUE"""),"Atención Psicopedagógica Infantil/Dirección del Área de Centros de Inclusión/Dirección del Área de Centros de Inclusión/Coord.5. Inclusión")</f>
        <v>Atención Psicopedagógica Infantil/Dirección del Área de Centros de Inclusión/Dirección del Área de Centros de Inclusión/Coord.5. Inclusión</v>
      </c>
      <c r="C47" s="49" t="str">
        <f ca="1">IFERROR(__xludf.DUMMYFUNCTION("""COMPUTED_VALUE"""),"5. Inclusión")</f>
        <v>5. Inclusión</v>
      </c>
      <c r="D47" s="49" t="str">
        <f ca="1">IFERROR(__xludf.DUMMYFUNCTION("""COMPUTED_VALUE"""),"Guadalajara bien educada")</f>
        <v>Guadalajara bien educada</v>
      </c>
      <c r="E47" s="49" t="str">
        <f ca="1">IFERROR(__xludf.DUMMYFUNCTION("""COMPUTED_VALUE"""),"Atención Psicopedagógica Infantil")</f>
        <v>Atención Psicopedagógica Infantil</v>
      </c>
      <c r="F47" s="49" t="str">
        <f ca="1">IFERROR(__xludf.DUMMYFUNCTION("""COMPUTED_VALUE"""),"A1C2 Actividades de diagnóstico y valoración psicológica ejecutadas para niñas y niños que requieran atención en el CAPI")</f>
        <v>A1C2 Actividades de diagnóstico y valoración psicológica ejecutadas para niñas y niños que requieran atención en el CAPI</v>
      </c>
      <c r="G47" s="49" t="str">
        <f ca="1">IFERROR(__xludf.DUMMYFUNCTION("""COMPUTED_VALUE"""),"Porcentaje de diagnósticos y valoraciones realizados a niñas y niños que requieran atención en el CAPI en 2023")</f>
        <v>Porcentaje de diagnósticos y valoraciones realizados a niñas y niños que requieran atención en el CAPI en 2023</v>
      </c>
      <c r="H47" s="49" t="str">
        <f ca="1">IFERROR(__xludf.DUMMYFUNCTION("""COMPUTED_VALUE"""),"HOM Marzo")</f>
        <v>HOM Marzo</v>
      </c>
      <c r="I47" s="49" t="str">
        <f ca="1">IFERROR(__xludf.DUMMYFUNCTION("""COMPUTED_VALUE"""),"Marzo")</f>
        <v>Marzo</v>
      </c>
      <c r="J47" s="49" t="str">
        <f ca="1">IFERROR(__xludf.DUMMYFUNCTION("""COMPUTED_VALUE"""),"HOM")</f>
        <v>HOM</v>
      </c>
      <c r="K47" s="50"/>
      <c r="L47" s="49" t="str">
        <f ca="1">IFERROR(__xludf.DUMMYFUNCTION("""COMPUTED_VALUE"""),"TRIMESTRE 1")</f>
        <v>TRIMESTRE 1</v>
      </c>
      <c r="M47" s="49" t="str">
        <f ca="1">IFERROR(__xludf.DUMMYFUNCTION("""COMPUTED_VALUE"""),"HOMBRES ADULTOS")</f>
        <v>HOMBRES ADULTOS</v>
      </c>
    </row>
    <row r="48" spans="1:13">
      <c r="A48" s="49" t="str">
        <f ca="1">IFERROR(__xludf.DUMMYFUNCTION("""COMPUTED_VALUE"""),"5.1.2.1")</f>
        <v>5.1.2.1</v>
      </c>
      <c r="B48" s="49" t="str">
        <f ca="1">IFERROR(__xludf.DUMMYFUNCTION("""COMPUTED_VALUE"""),"Atención Psicopedagógica Infantil/Dirección del Área de Centros de Inclusión/Dirección del Área de Centros de Inclusión/Coord.5. Inclusión")</f>
        <v>Atención Psicopedagógica Infantil/Dirección del Área de Centros de Inclusión/Dirección del Área de Centros de Inclusión/Coord.5. Inclusión</v>
      </c>
      <c r="C48" s="49" t="str">
        <f ca="1">IFERROR(__xludf.DUMMYFUNCTION("""COMPUTED_VALUE"""),"5. Inclusión")</f>
        <v>5. Inclusión</v>
      </c>
      <c r="D48" s="49" t="str">
        <f ca="1">IFERROR(__xludf.DUMMYFUNCTION("""COMPUTED_VALUE"""),"Guadalajara bien educada")</f>
        <v>Guadalajara bien educada</v>
      </c>
      <c r="E48" s="49" t="str">
        <f ca="1">IFERROR(__xludf.DUMMYFUNCTION("""COMPUTED_VALUE"""),"Atención Psicopedagógica Infantil")</f>
        <v>Atención Psicopedagógica Infantil</v>
      </c>
      <c r="F48" s="49" t="str">
        <f ca="1">IFERROR(__xludf.DUMMYFUNCTION("""COMPUTED_VALUE"""),"A1C2 Actividades de diagnóstico y valoración psicológica ejecutadas para niñas y niños que requieran atención en el CAPI")</f>
        <v>A1C2 Actividades de diagnóstico y valoración psicológica ejecutadas para niñas y niños que requieran atención en el CAPI</v>
      </c>
      <c r="G48" s="49" t="str">
        <f ca="1">IFERROR(__xludf.DUMMYFUNCTION("""COMPUTED_VALUE"""),"Porcentaje de diagnósticos y valoraciones realizados a niñas y niños que requieran atención en el CAPI en 2023")</f>
        <v>Porcentaje de diagnósticos y valoraciones realizados a niñas y niños que requieran atención en el CAPI en 2023</v>
      </c>
      <c r="H48" s="49" t="str">
        <f ca="1">IFERROR(__xludf.DUMMYFUNCTION("""COMPUTED_VALUE"""),"AMM Marzo")</f>
        <v>AMM Marzo</v>
      </c>
      <c r="I48" s="49" t="str">
        <f ca="1">IFERROR(__xludf.DUMMYFUNCTION("""COMPUTED_VALUE"""),"Marzo")</f>
        <v>Marzo</v>
      </c>
      <c r="J48" s="49" t="str">
        <f ca="1">IFERROR(__xludf.DUMMYFUNCTION("""COMPUTED_VALUE"""),"AMM")</f>
        <v>AMM</v>
      </c>
      <c r="K48" s="50"/>
      <c r="L48" s="49" t="str">
        <f ca="1">IFERROR(__xludf.DUMMYFUNCTION("""COMPUTED_VALUE"""),"TRIMESTRE 1")</f>
        <v>TRIMESTRE 1</v>
      </c>
      <c r="M48" s="49" t="str">
        <f ca="1">IFERROR(__xludf.DUMMYFUNCTION("""COMPUTED_VALUE"""),"ADULTA MAYOR MUJER")</f>
        <v>ADULTA MAYOR MUJER</v>
      </c>
    </row>
    <row r="49" spans="1:13">
      <c r="A49" s="49" t="str">
        <f ca="1">IFERROR(__xludf.DUMMYFUNCTION("""COMPUTED_VALUE"""),"5.1.2.1")</f>
        <v>5.1.2.1</v>
      </c>
      <c r="B49" s="49" t="str">
        <f ca="1">IFERROR(__xludf.DUMMYFUNCTION("""COMPUTED_VALUE"""),"Atención Psicopedagógica Infantil/Dirección del Área de Centros de Inclusión/Dirección del Área de Centros de Inclusión/Coord.5. Inclusión")</f>
        <v>Atención Psicopedagógica Infantil/Dirección del Área de Centros de Inclusión/Dirección del Área de Centros de Inclusión/Coord.5. Inclusión</v>
      </c>
      <c r="C49" s="49" t="str">
        <f ca="1">IFERROR(__xludf.DUMMYFUNCTION("""COMPUTED_VALUE"""),"5. Inclusión")</f>
        <v>5. Inclusión</v>
      </c>
      <c r="D49" s="49" t="str">
        <f ca="1">IFERROR(__xludf.DUMMYFUNCTION("""COMPUTED_VALUE"""),"Guadalajara bien educada")</f>
        <v>Guadalajara bien educada</v>
      </c>
      <c r="E49" s="49" t="str">
        <f ca="1">IFERROR(__xludf.DUMMYFUNCTION("""COMPUTED_VALUE"""),"Atención Psicopedagógica Infantil")</f>
        <v>Atención Psicopedagógica Infantil</v>
      </c>
      <c r="F49" s="49" t="str">
        <f ca="1">IFERROR(__xludf.DUMMYFUNCTION("""COMPUTED_VALUE"""),"A1C2 Actividades de diagnóstico y valoración psicológica ejecutadas para niñas y niños que requieran atención en el CAPI")</f>
        <v>A1C2 Actividades de diagnóstico y valoración psicológica ejecutadas para niñas y niños que requieran atención en el CAPI</v>
      </c>
      <c r="G49" s="49" t="str">
        <f ca="1">IFERROR(__xludf.DUMMYFUNCTION("""COMPUTED_VALUE"""),"Porcentaje de diagnósticos y valoraciones realizados a niñas y niños que requieran atención en el CAPI en 2023")</f>
        <v>Porcentaje de diagnósticos y valoraciones realizados a niñas y niños que requieran atención en el CAPI en 2023</v>
      </c>
      <c r="H49" s="49" t="str">
        <f ca="1">IFERROR(__xludf.DUMMYFUNCTION("""COMPUTED_VALUE"""),"AMH Marzo")</f>
        <v>AMH Marzo</v>
      </c>
      <c r="I49" s="49" t="str">
        <f ca="1">IFERROR(__xludf.DUMMYFUNCTION("""COMPUTED_VALUE"""),"Marzo")</f>
        <v>Marzo</v>
      </c>
      <c r="J49" s="49" t="str">
        <f ca="1">IFERROR(__xludf.DUMMYFUNCTION("""COMPUTED_VALUE"""),"AMH")</f>
        <v>AMH</v>
      </c>
      <c r="K49" s="50"/>
      <c r="L49" s="49" t="str">
        <f ca="1">IFERROR(__xludf.DUMMYFUNCTION("""COMPUTED_VALUE"""),"TRIMESTRE 1")</f>
        <v>TRIMESTRE 1</v>
      </c>
      <c r="M49" s="49" t="str">
        <f ca="1">IFERROR(__xludf.DUMMYFUNCTION("""COMPUTED_VALUE"""),"ADULTO MAYOR HOMBRE")</f>
        <v>ADULTO MAYOR HOMBRE</v>
      </c>
    </row>
    <row r="50" spans="1:13">
      <c r="A50" s="49" t="str">
        <f ca="1">IFERROR(__xludf.DUMMYFUNCTION("""COMPUTED_VALUE"""),"5.1.2.0")</f>
        <v>5.1.2.0</v>
      </c>
      <c r="B50" s="49" t="str">
        <f ca="1">IFERROR(__xludf.DUMMYFUNCTION("""COMPUTED_VALUE"""),"Atención Psicopedagógica Infantil/Dirección del Área de Centros de Inclusión/Dirección del Área de Centros de Inclusión/Coord.5. Inclusión")</f>
        <v>Atención Psicopedagógica Infantil/Dirección del Área de Centros de Inclusión/Dirección del Área de Centros de Inclusión/Coord.5. Inclusión</v>
      </c>
      <c r="C50" s="49" t="str">
        <f ca="1">IFERROR(__xludf.DUMMYFUNCTION("""COMPUTED_VALUE"""),"5. Inclusión")</f>
        <v>5. Inclusión</v>
      </c>
      <c r="D50" s="49" t="str">
        <f ca="1">IFERROR(__xludf.DUMMYFUNCTION("""COMPUTED_VALUE"""),"Guadalajara bien educada")</f>
        <v>Guadalajara bien educada</v>
      </c>
      <c r="E50" s="49" t="str">
        <f ca="1">IFERROR(__xludf.DUMMYFUNCTION("""COMPUTED_VALUE"""),"Atención Psicopedagógica Infantil")</f>
        <v>Atención Psicopedagógica Infantil</v>
      </c>
      <c r="F50" s="49" t="str">
        <f ca="1">IFERROR(__xludf.DUMMYFUNCTION("""COMPUTED_VALUE"""),"C2. Atenciones terapéuticas brindadas a niñas y niños con barreras de aprendizaje en el Centro de Atención Psicopedagógica Infantil")</f>
        <v>C2. Atenciones terapéuticas brindadas a niñas y niños con barreras de aprendizaje en el Centro de Atención Psicopedagógica Infantil</v>
      </c>
      <c r="G50" s="49" t="str">
        <f ca="1">IFERROR(__xludf.DUMMYFUNCTION("""COMPUTED_VALUE"""),"Promedio de personas atendidas con atención terapéutica - educativa en el Centro de Atención Psicopedagógica Infantil durante el 2023")</f>
        <v>Promedio de personas atendidas con atención terapéutica - educativa en el Centro de Atención Psicopedagógica Infantil durante el 2023</v>
      </c>
      <c r="H50" s="49" t="str">
        <f ca="1">IFERROR(__xludf.DUMMYFUNCTION("""COMPUTED_VALUE"""),"NAS Abril")</f>
        <v>NAS Abril</v>
      </c>
      <c r="I50" s="49" t="str">
        <f ca="1">IFERROR(__xludf.DUMMYFUNCTION("""COMPUTED_VALUE"""),"Abril")</f>
        <v>Abril</v>
      </c>
      <c r="J50" s="49" t="str">
        <f ca="1">IFERROR(__xludf.DUMMYFUNCTION("""COMPUTED_VALUE"""),"NAS")</f>
        <v>NAS</v>
      </c>
      <c r="K50" s="50">
        <f ca="1">IFERROR(__xludf.DUMMYFUNCTION("""COMPUTED_VALUE"""),61)</f>
        <v>61</v>
      </c>
      <c r="L50" s="49" t="str">
        <f ca="1">IFERROR(__xludf.DUMMYFUNCTION("""COMPUTED_VALUE"""),"TRIMESTRE 2")</f>
        <v>TRIMESTRE 2</v>
      </c>
      <c r="M50" s="49" t="str">
        <f ca="1">IFERROR(__xludf.DUMMYFUNCTION("""COMPUTED_VALUE"""),"NIÑAS")</f>
        <v>NIÑAS</v>
      </c>
    </row>
    <row r="51" spans="1:13">
      <c r="A51" s="49" t="str">
        <f ca="1">IFERROR(__xludf.DUMMYFUNCTION("""COMPUTED_VALUE"""),"5.1.2.0")</f>
        <v>5.1.2.0</v>
      </c>
      <c r="B51" s="49" t="str">
        <f ca="1">IFERROR(__xludf.DUMMYFUNCTION("""COMPUTED_VALUE"""),"Atención Psicopedagógica Infantil/Dirección del Área de Centros de Inclusión/Dirección del Área de Centros de Inclusión/Coord.5. Inclusión")</f>
        <v>Atención Psicopedagógica Infantil/Dirección del Área de Centros de Inclusión/Dirección del Área de Centros de Inclusión/Coord.5. Inclusión</v>
      </c>
      <c r="C51" s="49" t="str">
        <f ca="1">IFERROR(__xludf.DUMMYFUNCTION("""COMPUTED_VALUE"""),"5. Inclusión")</f>
        <v>5. Inclusión</v>
      </c>
      <c r="D51" s="49" t="str">
        <f ca="1">IFERROR(__xludf.DUMMYFUNCTION("""COMPUTED_VALUE"""),"Guadalajara bien educada")</f>
        <v>Guadalajara bien educada</v>
      </c>
      <c r="E51" s="49" t="str">
        <f ca="1">IFERROR(__xludf.DUMMYFUNCTION("""COMPUTED_VALUE"""),"Atención Psicopedagógica Infantil")</f>
        <v>Atención Psicopedagógica Infantil</v>
      </c>
      <c r="F51" s="49" t="str">
        <f ca="1">IFERROR(__xludf.DUMMYFUNCTION("""COMPUTED_VALUE"""),"C2. Atenciones terapéuticas brindadas a niñas y niños con barreras de aprendizaje en el Centro de Atención Psicopedagógica Infantil")</f>
        <v>C2. Atenciones terapéuticas brindadas a niñas y niños con barreras de aprendizaje en el Centro de Atención Psicopedagógica Infantil</v>
      </c>
      <c r="G51" s="49" t="str">
        <f ca="1">IFERROR(__xludf.DUMMYFUNCTION("""COMPUTED_VALUE"""),"Promedio de personas atendidas con atención terapéutica - educativa en el Centro de Atención Psicopedagógica Infantil durante el 2023")</f>
        <v>Promedio de personas atendidas con atención terapéutica - educativa en el Centro de Atención Psicopedagógica Infantil durante el 2023</v>
      </c>
      <c r="H51" s="49" t="str">
        <f ca="1">IFERROR(__xludf.DUMMYFUNCTION("""COMPUTED_VALUE"""),"NOS Abril")</f>
        <v>NOS Abril</v>
      </c>
      <c r="I51" s="49" t="str">
        <f ca="1">IFERROR(__xludf.DUMMYFUNCTION("""COMPUTED_VALUE"""),"Abril")</f>
        <v>Abril</v>
      </c>
      <c r="J51" s="49" t="str">
        <f ca="1">IFERROR(__xludf.DUMMYFUNCTION("""COMPUTED_VALUE"""),"NOS")</f>
        <v>NOS</v>
      </c>
      <c r="K51" s="50">
        <f ca="1">IFERROR(__xludf.DUMMYFUNCTION("""COMPUTED_VALUE"""),118)</f>
        <v>118</v>
      </c>
      <c r="L51" s="49" t="str">
        <f ca="1">IFERROR(__xludf.DUMMYFUNCTION("""COMPUTED_VALUE"""),"TRIMESTRE 2")</f>
        <v>TRIMESTRE 2</v>
      </c>
      <c r="M51" s="49" t="str">
        <f ca="1">IFERROR(__xludf.DUMMYFUNCTION("""COMPUTED_VALUE"""),"NIÑOS")</f>
        <v>NIÑOS</v>
      </c>
    </row>
    <row r="52" spans="1:13">
      <c r="A52" s="49" t="str">
        <f ca="1">IFERROR(__xludf.DUMMYFUNCTION("""COMPUTED_VALUE"""),"5.1.2.0")</f>
        <v>5.1.2.0</v>
      </c>
      <c r="B52" s="49" t="str">
        <f ca="1">IFERROR(__xludf.DUMMYFUNCTION("""COMPUTED_VALUE"""),"Atención Psicopedagógica Infantil/Dirección del Área de Centros de Inclusión/Dirección del Área de Centros de Inclusión/Coord.5. Inclusión")</f>
        <v>Atención Psicopedagógica Infantil/Dirección del Área de Centros de Inclusión/Dirección del Área de Centros de Inclusión/Coord.5. Inclusión</v>
      </c>
      <c r="C52" s="49" t="str">
        <f ca="1">IFERROR(__xludf.DUMMYFUNCTION("""COMPUTED_VALUE"""),"5. Inclusión")</f>
        <v>5. Inclusión</v>
      </c>
      <c r="D52" s="49" t="str">
        <f ca="1">IFERROR(__xludf.DUMMYFUNCTION("""COMPUTED_VALUE"""),"Guadalajara bien educada")</f>
        <v>Guadalajara bien educada</v>
      </c>
      <c r="E52" s="49" t="str">
        <f ca="1">IFERROR(__xludf.DUMMYFUNCTION("""COMPUTED_VALUE"""),"Atención Psicopedagógica Infantil")</f>
        <v>Atención Psicopedagógica Infantil</v>
      </c>
      <c r="F52" s="49" t="str">
        <f ca="1">IFERROR(__xludf.DUMMYFUNCTION("""COMPUTED_VALUE"""),"C2. Atenciones terapéuticas brindadas a niñas y niños con barreras de aprendizaje en el Centro de Atención Psicopedagógica Infantil")</f>
        <v>C2. Atenciones terapéuticas brindadas a niñas y niños con barreras de aprendizaje en el Centro de Atención Psicopedagógica Infantil</v>
      </c>
      <c r="G52" s="49" t="str">
        <f ca="1">IFERROR(__xludf.DUMMYFUNCTION("""COMPUTED_VALUE"""),"Promedio de personas atendidas con atención terapéutica - educativa en el Centro de Atención Psicopedagógica Infantil durante el 2023")</f>
        <v>Promedio de personas atendidas con atención terapéutica - educativa en el Centro de Atención Psicopedagógica Infantil durante el 2023</v>
      </c>
      <c r="H52" s="49" t="str">
        <f ca="1">IFERROR(__xludf.DUMMYFUNCTION("""COMPUTED_VALUE"""),"AM ABRIL")</f>
        <v>AM ABRIL</v>
      </c>
      <c r="I52" s="49" t="str">
        <f ca="1">IFERROR(__xludf.DUMMYFUNCTION("""COMPUTED_VALUE"""),"Abril")</f>
        <v>Abril</v>
      </c>
      <c r="J52" s="49" t="str">
        <f ca="1">IFERROR(__xludf.DUMMYFUNCTION("""COMPUTED_VALUE"""),"AM")</f>
        <v>AM</v>
      </c>
      <c r="K52" s="50"/>
      <c r="L52" s="49" t="str">
        <f ca="1">IFERROR(__xludf.DUMMYFUNCTION("""COMPUTED_VALUE"""),"TRIMESTRE 2")</f>
        <v>TRIMESTRE 2</v>
      </c>
      <c r="M52" s="49" t="str">
        <f ca="1">IFERROR(__xludf.DUMMYFUNCTION("""COMPUTED_VALUE"""),"ADOLESCENTES MUJERES")</f>
        <v>ADOLESCENTES MUJERES</v>
      </c>
    </row>
    <row r="53" spans="1:13">
      <c r="A53" s="49" t="str">
        <f ca="1">IFERROR(__xludf.DUMMYFUNCTION("""COMPUTED_VALUE"""),"5.1.2.0")</f>
        <v>5.1.2.0</v>
      </c>
      <c r="B53" s="49" t="str">
        <f ca="1">IFERROR(__xludf.DUMMYFUNCTION("""COMPUTED_VALUE"""),"Atención Psicopedagógica Infantil/Dirección del Área de Centros de Inclusión/Dirección del Área de Centros de Inclusión/Coord.5. Inclusión")</f>
        <v>Atención Psicopedagógica Infantil/Dirección del Área de Centros de Inclusión/Dirección del Área de Centros de Inclusión/Coord.5. Inclusión</v>
      </c>
      <c r="C53" s="49" t="str">
        <f ca="1">IFERROR(__xludf.DUMMYFUNCTION("""COMPUTED_VALUE"""),"5. Inclusión")</f>
        <v>5. Inclusión</v>
      </c>
      <c r="D53" s="49" t="str">
        <f ca="1">IFERROR(__xludf.DUMMYFUNCTION("""COMPUTED_VALUE"""),"Guadalajara bien educada")</f>
        <v>Guadalajara bien educada</v>
      </c>
      <c r="E53" s="49" t="str">
        <f ca="1">IFERROR(__xludf.DUMMYFUNCTION("""COMPUTED_VALUE"""),"Atención Psicopedagógica Infantil")</f>
        <v>Atención Psicopedagógica Infantil</v>
      </c>
      <c r="F53" s="49" t="str">
        <f ca="1">IFERROR(__xludf.DUMMYFUNCTION("""COMPUTED_VALUE"""),"C2. Atenciones terapéuticas brindadas a niñas y niños con barreras de aprendizaje en el Centro de Atención Psicopedagógica Infantil")</f>
        <v>C2. Atenciones terapéuticas brindadas a niñas y niños con barreras de aprendizaje en el Centro de Atención Psicopedagógica Infantil</v>
      </c>
      <c r="G53" s="49" t="str">
        <f ca="1">IFERROR(__xludf.DUMMYFUNCTION("""COMPUTED_VALUE"""),"Promedio de personas atendidas con atención terapéutica - educativa en el Centro de Atención Psicopedagógica Infantil durante el 2023")</f>
        <v>Promedio de personas atendidas con atención terapéutica - educativa en el Centro de Atención Psicopedagógica Infantil durante el 2023</v>
      </c>
      <c r="H53" s="49" t="str">
        <f ca="1">IFERROR(__xludf.DUMMYFUNCTION("""COMPUTED_VALUE"""),"AH ABRIL")</f>
        <v>AH ABRIL</v>
      </c>
      <c r="I53" s="49" t="str">
        <f ca="1">IFERROR(__xludf.DUMMYFUNCTION("""COMPUTED_VALUE"""),"Abril")</f>
        <v>Abril</v>
      </c>
      <c r="J53" s="49" t="str">
        <f ca="1">IFERROR(__xludf.DUMMYFUNCTION("""COMPUTED_VALUE"""),"AH")</f>
        <v>AH</v>
      </c>
      <c r="K53" s="50"/>
      <c r="L53" s="49" t="str">
        <f ca="1">IFERROR(__xludf.DUMMYFUNCTION("""COMPUTED_VALUE"""),"TRIMESTRE 2")</f>
        <v>TRIMESTRE 2</v>
      </c>
      <c r="M53" s="49" t="str">
        <f ca="1">IFERROR(__xludf.DUMMYFUNCTION("""COMPUTED_VALUE"""),"ADOLESCENTES HOMBRES")</f>
        <v>ADOLESCENTES HOMBRES</v>
      </c>
    </row>
    <row r="54" spans="1:13">
      <c r="A54" s="49" t="str">
        <f ca="1">IFERROR(__xludf.DUMMYFUNCTION("""COMPUTED_VALUE"""),"5.1.2.0")</f>
        <v>5.1.2.0</v>
      </c>
      <c r="B54" s="49" t="str">
        <f ca="1">IFERROR(__xludf.DUMMYFUNCTION("""COMPUTED_VALUE"""),"Atención Psicopedagógica Infantil/Dirección del Área de Centros de Inclusión/Dirección del Área de Centros de Inclusión/Coord.5. Inclusión")</f>
        <v>Atención Psicopedagógica Infantil/Dirección del Área de Centros de Inclusión/Dirección del Área de Centros de Inclusión/Coord.5. Inclusión</v>
      </c>
      <c r="C54" s="49" t="str">
        <f ca="1">IFERROR(__xludf.DUMMYFUNCTION("""COMPUTED_VALUE"""),"5. Inclusión")</f>
        <v>5. Inclusión</v>
      </c>
      <c r="D54" s="49" t="str">
        <f ca="1">IFERROR(__xludf.DUMMYFUNCTION("""COMPUTED_VALUE"""),"Guadalajara bien educada")</f>
        <v>Guadalajara bien educada</v>
      </c>
      <c r="E54" s="49" t="str">
        <f ca="1">IFERROR(__xludf.DUMMYFUNCTION("""COMPUTED_VALUE"""),"Atención Psicopedagógica Infantil")</f>
        <v>Atención Psicopedagógica Infantil</v>
      </c>
      <c r="F54" s="49" t="str">
        <f ca="1">IFERROR(__xludf.DUMMYFUNCTION("""COMPUTED_VALUE"""),"C2. Atenciones terapéuticas brindadas a niñas y niños con barreras de aprendizaje en el Centro de Atención Psicopedagógica Infantil")</f>
        <v>C2. Atenciones terapéuticas brindadas a niñas y niños con barreras de aprendizaje en el Centro de Atención Psicopedagógica Infantil</v>
      </c>
      <c r="G54" s="49" t="str">
        <f ca="1">IFERROR(__xludf.DUMMYFUNCTION("""COMPUTED_VALUE"""),"Promedio de personas atendidas con atención terapéutica - educativa en el Centro de Atención Psicopedagógica Infantil durante el 2023")</f>
        <v>Promedio de personas atendidas con atención terapéutica - educativa en el Centro de Atención Psicopedagógica Infantil durante el 2023</v>
      </c>
      <c r="H54" s="49" t="str">
        <f ca="1">IFERROR(__xludf.DUMMYFUNCTION("""COMPUTED_VALUE"""),"MUJ Abril")</f>
        <v>MUJ Abril</v>
      </c>
      <c r="I54" s="49" t="str">
        <f ca="1">IFERROR(__xludf.DUMMYFUNCTION("""COMPUTED_VALUE"""),"Abril")</f>
        <v>Abril</v>
      </c>
      <c r="J54" s="49" t="str">
        <f ca="1">IFERROR(__xludf.DUMMYFUNCTION("""COMPUTED_VALUE"""),"MUJ")</f>
        <v>MUJ</v>
      </c>
      <c r="K54" s="50"/>
      <c r="L54" s="49" t="str">
        <f ca="1">IFERROR(__xludf.DUMMYFUNCTION("""COMPUTED_VALUE"""),"TRIMESTRE 2")</f>
        <v>TRIMESTRE 2</v>
      </c>
      <c r="M54" s="49" t="str">
        <f ca="1">IFERROR(__xludf.DUMMYFUNCTION("""COMPUTED_VALUE"""),"MUJERES ADULTAS")</f>
        <v>MUJERES ADULTAS</v>
      </c>
    </row>
    <row r="55" spans="1:13">
      <c r="A55" s="49" t="str">
        <f ca="1">IFERROR(__xludf.DUMMYFUNCTION("""COMPUTED_VALUE"""),"5.1.2.0")</f>
        <v>5.1.2.0</v>
      </c>
      <c r="B55" s="49" t="str">
        <f ca="1">IFERROR(__xludf.DUMMYFUNCTION("""COMPUTED_VALUE"""),"Atención Psicopedagógica Infantil/Dirección del Área de Centros de Inclusión/Dirección del Área de Centros de Inclusión/Coord.5. Inclusión")</f>
        <v>Atención Psicopedagógica Infantil/Dirección del Área de Centros de Inclusión/Dirección del Área de Centros de Inclusión/Coord.5. Inclusión</v>
      </c>
      <c r="C55" s="49" t="str">
        <f ca="1">IFERROR(__xludf.DUMMYFUNCTION("""COMPUTED_VALUE"""),"5. Inclusión")</f>
        <v>5. Inclusión</v>
      </c>
      <c r="D55" s="49" t="str">
        <f ca="1">IFERROR(__xludf.DUMMYFUNCTION("""COMPUTED_VALUE"""),"Guadalajara bien educada")</f>
        <v>Guadalajara bien educada</v>
      </c>
      <c r="E55" s="49" t="str">
        <f ca="1">IFERROR(__xludf.DUMMYFUNCTION("""COMPUTED_VALUE"""),"Atención Psicopedagógica Infantil")</f>
        <v>Atención Psicopedagógica Infantil</v>
      </c>
      <c r="F55" s="49" t="str">
        <f ca="1">IFERROR(__xludf.DUMMYFUNCTION("""COMPUTED_VALUE"""),"C2. Atenciones terapéuticas brindadas a niñas y niños con barreras de aprendizaje en el Centro de Atención Psicopedagógica Infantil")</f>
        <v>C2. Atenciones terapéuticas brindadas a niñas y niños con barreras de aprendizaje en el Centro de Atención Psicopedagógica Infantil</v>
      </c>
      <c r="G55" s="49" t="str">
        <f ca="1">IFERROR(__xludf.DUMMYFUNCTION("""COMPUTED_VALUE"""),"Promedio de personas atendidas con atención terapéutica - educativa en el Centro de Atención Psicopedagógica Infantil durante el 2023")</f>
        <v>Promedio de personas atendidas con atención terapéutica - educativa en el Centro de Atención Psicopedagógica Infantil durante el 2023</v>
      </c>
      <c r="H55" s="49" t="str">
        <f ca="1">IFERROR(__xludf.DUMMYFUNCTION("""COMPUTED_VALUE"""),"HOM Abril")</f>
        <v>HOM Abril</v>
      </c>
      <c r="I55" s="49" t="str">
        <f ca="1">IFERROR(__xludf.DUMMYFUNCTION("""COMPUTED_VALUE"""),"Abril")</f>
        <v>Abril</v>
      </c>
      <c r="J55" s="49" t="str">
        <f ca="1">IFERROR(__xludf.DUMMYFUNCTION("""COMPUTED_VALUE"""),"HOM")</f>
        <v>HOM</v>
      </c>
      <c r="K55" s="50"/>
      <c r="L55" s="49" t="str">
        <f ca="1">IFERROR(__xludf.DUMMYFUNCTION("""COMPUTED_VALUE"""),"TRIMESTRE 2")</f>
        <v>TRIMESTRE 2</v>
      </c>
      <c r="M55" s="49" t="str">
        <f ca="1">IFERROR(__xludf.DUMMYFUNCTION("""COMPUTED_VALUE"""),"HOMBRES ADULTOS")</f>
        <v>HOMBRES ADULTOS</v>
      </c>
    </row>
    <row r="56" spans="1:13">
      <c r="A56" s="49" t="str">
        <f ca="1">IFERROR(__xludf.DUMMYFUNCTION("""COMPUTED_VALUE"""),"5.1.2.0")</f>
        <v>5.1.2.0</v>
      </c>
      <c r="B56" s="49" t="str">
        <f ca="1">IFERROR(__xludf.DUMMYFUNCTION("""COMPUTED_VALUE"""),"Atención Psicopedagógica Infantil/Dirección del Área de Centros de Inclusión/Dirección del Área de Centros de Inclusión/Coord.5. Inclusión")</f>
        <v>Atención Psicopedagógica Infantil/Dirección del Área de Centros de Inclusión/Dirección del Área de Centros de Inclusión/Coord.5. Inclusión</v>
      </c>
      <c r="C56" s="49" t="str">
        <f ca="1">IFERROR(__xludf.DUMMYFUNCTION("""COMPUTED_VALUE"""),"5. Inclusión")</f>
        <v>5. Inclusión</v>
      </c>
      <c r="D56" s="49" t="str">
        <f ca="1">IFERROR(__xludf.DUMMYFUNCTION("""COMPUTED_VALUE"""),"Guadalajara bien educada")</f>
        <v>Guadalajara bien educada</v>
      </c>
      <c r="E56" s="49" t="str">
        <f ca="1">IFERROR(__xludf.DUMMYFUNCTION("""COMPUTED_VALUE"""),"Atención Psicopedagógica Infantil")</f>
        <v>Atención Psicopedagógica Infantil</v>
      </c>
      <c r="F56" s="49" t="str">
        <f ca="1">IFERROR(__xludf.DUMMYFUNCTION("""COMPUTED_VALUE"""),"C2. Atenciones terapéuticas brindadas a niñas y niños con barreras de aprendizaje en el Centro de Atención Psicopedagógica Infantil")</f>
        <v>C2. Atenciones terapéuticas brindadas a niñas y niños con barreras de aprendizaje en el Centro de Atención Psicopedagógica Infantil</v>
      </c>
      <c r="G56" s="49" t="str">
        <f ca="1">IFERROR(__xludf.DUMMYFUNCTION("""COMPUTED_VALUE"""),"Promedio de personas atendidas con atención terapéutica - educativa en el Centro de Atención Psicopedagógica Infantil durante el 2023")</f>
        <v>Promedio de personas atendidas con atención terapéutica - educativa en el Centro de Atención Psicopedagógica Infantil durante el 2023</v>
      </c>
      <c r="H56" s="49" t="str">
        <f ca="1">IFERROR(__xludf.DUMMYFUNCTION("""COMPUTED_VALUE"""),"AMM Abril")</f>
        <v>AMM Abril</v>
      </c>
      <c r="I56" s="49" t="str">
        <f ca="1">IFERROR(__xludf.DUMMYFUNCTION("""COMPUTED_VALUE"""),"Abril")</f>
        <v>Abril</v>
      </c>
      <c r="J56" s="49" t="str">
        <f ca="1">IFERROR(__xludf.DUMMYFUNCTION("""COMPUTED_VALUE"""),"AMM")</f>
        <v>AMM</v>
      </c>
      <c r="K56" s="50"/>
      <c r="L56" s="49" t="str">
        <f ca="1">IFERROR(__xludf.DUMMYFUNCTION("""COMPUTED_VALUE"""),"TRIMESTRE 2")</f>
        <v>TRIMESTRE 2</v>
      </c>
      <c r="M56" s="49" t="str">
        <f ca="1">IFERROR(__xludf.DUMMYFUNCTION("""COMPUTED_VALUE"""),"ADULTA MAYOR MUJER")</f>
        <v>ADULTA MAYOR MUJER</v>
      </c>
    </row>
    <row r="57" spans="1:13">
      <c r="A57" s="49" t="str">
        <f ca="1">IFERROR(__xludf.DUMMYFUNCTION("""COMPUTED_VALUE"""),"5.1.2.0")</f>
        <v>5.1.2.0</v>
      </c>
      <c r="B57" s="49" t="str">
        <f ca="1">IFERROR(__xludf.DUMMYFUNCTION("""COMPUTED_VALUE"""),"Atención Psicopedagógica Infantil/Dirección del Área de Centros de Inclusión/Dirección del Área de Centros de Inclusión/Coord.5. Inclusión")</f>
        <v>Atención Psicopedagógica Infantil/Dirección del Área de Centros de Inclusión/Dirección del Área de Centros de Inclusión/Coord.5. Inclusión</v>
      </c>
      <c r="C57" s="49" t="str">
        <f ca="1">IFERROR(__xludf.DUMMYFUNCTION("""COMPUTED_VALUE"""),"5. Inclusión")</f>
        <v>5. Inclusión</v>
      </c>
      <c r="D57" s="49" t="str">
        <f ca="1">IFERROR(__xludf.DUMMYFUNCTION("""COMPUTED_VALUE"""),"Guadalajara bien educada")</f>
        <v>Guadalajara bien educada</v>
      </c>
      <c r="E57" s="49" t="str">
        <f ca="1">IFERROR(__xludf.DUMMYFUNCTION("""COMPUTED_VALUE"""),"Atención Psicopedagógica Infantil")</f>
        <v>Atención Psicopedagógica Infantil</v>
      </c>
      <c r="F57" s="49" t="str">
        <f ca="1">IFERROR(__xludf.DUMMYFUNCTION("""COMPUTED_VALUE"""),"C2. Atenciones terapéuticas brindadas a niñas y niños con barreras de aprendizaje en el Centro de Atención Psicopedagógica Infantil")</f>
        <v>C2. Atenciones terapéuticas brindadas a niñas y niños con barreras de aprendizaje en el Centro de Atención Psicopedagógica Infantil</v>
      </c>
      <c r="G57" s="49" t="str">
        <f ca="1">IFERROR(__xludf.DUMMYFUNCTION("""COMPUTED_VALUE"""),"Promedio de personas atendidas con atención terapéutica - educativa en el Centro de Atención Psicopedagógica Infantil durante el 2023")</f>
        <v>Promedio de personas atendidas con atención terapéutica - educativa en el Centro de Atención Psicopedagógica Infantil durante el 2023</v>
      </c>
      <c r="H57" s="49" t="str">
        <f ca="1">IFERROR(__xludf.DUMMYFUNCTION("""COMPUTED_VALUE"""),"AMH Abril")</f>
        <v>AMH Abril</v>
      </c>
      <c r="I57" s="49" t="str">
        <f ca="1">IFERROR(__xludf.DUMMYFUNCTION("""COMPUTED_VALUE"""),"Abril")</f>
        <v>Abril</v>
      </c>
      <c r="J57" s="49" t="str">
        <f ca="1">IFERROR(__xludf.DUMMYFUNCTION("""COMPUTED_VALUE"""),"AMH")</f>
        <v>AMH</v>
      </c>
      <c r="K57" s="50"/>
      <c r="L57" s="49" t="str">
        <f ca="1">IFERROR(__xludf.DUMMYFUNCTION("""COMPUTED_VALUE"""),"TRIMESTRE 2")</f>
        <v>TRIMESTRE 2</v>
      </c>
      <c r="M57" s="49" t="str">
        <f ca="1">IFERROR(__xludf.DUMMYFUNCTION("""COMPUTED_VALUE"""),"ADULTO MAYOR HOMBRE")</f>
        <v>ADULTO MAYOR HOMBRE</v>
      </c>
    </row>
    <row r="58" spans="1:13">
      <c r="A58" s="49" t="str">
        <f ca="1">IFERROR(__xludf.DUMMYFUNCTION("""COMPUTED_VALUE"""),"5.1.2.1")</f>
        <v>5.1.2.1</v>
      </c>
      <c r="B58" s="49" t="str">
        <f ca="1">IFERROR(__xludf.DUMMYFUNCTION("""COMPUTED_VALUE"""),"Atención Psicopedagógica Infantil/Dirección del Área de Centros de Inclusión/Dirección del Área de Centros de Inclusión/Coord.5. Inclusión")</f>
        <v>Atención Psicopedagógica Infantil/Dirección del Área de Centros de Inclusión/Dirección del Área de Centros de Inclusión/Coord.5. Inclusión</v>
      </c>
      <c r="C58" s="49" t="str">
        <f ca="1">IFERROR(__xludf.DUMMYFUNCTION("""COMPUTED_VALUE"""),"5. Inclusión")</f>
        <v>5. Inclusión</v>
      </c>
      <c r="D58" s="49" t="str">
        <f ca="1">IFERROR(__xludf.DUMMYFUNCTION("""COMPUTED_VALUE"""),"Guadalajara bien educada")</f>
        <v>Guadalajara bien educada</v>
      </c>
      <c r="E58" s="49" t="str">
        <f ca="1">IFERROR(__xludf.DUMMYFUNCTION("""COMPUTED_VALUE"""),"Atención Psicopedagógica Infantil")</f>
        <v>Atención Psicopedagógica Infantil</v>
      </c>
      <c r="F58" s="49" t="str">
        <f ca="1">IFERROR(__xludf.DUMMYFUNCTION("""COMPUTED_VALUE"""),"A1C2 Actividades de diagnóstico y valoración psicológica ejecutadas para niñas y niños que requieran atención en el CAPI")</f>
        <v>A1C2 Actividades de diagnóstico y valoración psicológica ejecutadas para niñas y niños que requieran atención en el CAPI</v>
      </c>
      <c r="G58" s="49" t="str">
        <f ca="1">IFERROR(__xludf.DUMMYFUNCTION("""COMPUTED_VALUE"""),"Porcentaje de diagnósticos y valoraciones realizados a niñas y niños que requieran atención en el CAPI en 2023")</f>
        <v>Porcentaje de diagnósticos y valoraciones realizados a niñas y niños que requieran atención en el CAPI en 2023</v>
      </c>
      <c r="H58" s="49" t="str">
        <f ca="1">IFERROR(__xludf.DUMMYFUNCTION("""COMPUTED_VALUE"""),"NAS Abril")</f>
        <v>NAS Abril</v>
      </c>
      <c r="I58" s="49" t="str">
        <f ca="1">IFERROR(__xludf.DUMMYFUNCTION("""COMPUTED_VALUE"""),"Abril")</f>
        <v>Abril</v>
      </c>
      <c r="J58" s="49" t="str">
        <f ca="1">IFERROR(__xludf.DUMMYFUNCTION("""COMPUTED_VALUE"""),"NAS")</f>
        <v>NAS</v>
      </c>
      <c r="K58" s="50">
        <f ca="1">IFERROR(__xludf.DUMMYFUNCTION("""COMPUTED_VALUE"""),3)</f>
        <v>3</v>
      </c>
      <c r="L58" s="49" t="str">
        <f ca="1">IFERROR(__xludf.DUMMYFUNCTION("""COMPUTED_VALUE"""),"TRIMESTRE 2")</f>
        <v>TRIMESTRE 2</v>
      </c>
      <c r="M58" s="49" t="str">
        <f ca="1">IFERROR(__xludf.DUMMYFUNCTION("""COMPUTED_VALUE"""),"NIÑAS")</f>
        <v>NIÑAS</v>
      </c>
    </row>
    <row r="59" spans="1:13">
      <c r="A59" s="49" t="str">
        <f ca="1">IFERROR(__xludf.DUMMYFUNCTION("""COMPUTED_VALUE"""),"5.1.2.1")</f>
        <v>5.1.2.1</v>
      </c>
      <c r="B59" s="49" t="str">
        <f ca="1">IFERROR(__xludf.DUMMYFUNCTION("""COMPUTED_VALUE"""),"Atención Psicopedagógica Infantil/Dirección del Área de Centros de Inclusión/Dirección del Área de Centros de Inclusión/Coord.5. Inclusión")</f>
        <v>Atención Psicopedagógica Infantil/Dirección del Área de Centros de Inclusión/Dirección del Área de Centros de Inclusión/Coord.5. Inclusión</v>
      </c>
      <c r="C59" s="49" t="str">
        <f ca="1">IFERROR(__xludf.DUMMYFUNCTION("""COMPUTED_VALUE"""),"5. Inclusión")</f>
        <v>5. Inclusión</v>
      </c>
      <c r="D59" s="49" t="str">
        <f ca="1">IFERROR(__xludf.DUMMYFUNCTION("""COMPUTED_VALUE"""),"Guadalajara bien educada")</f>
        <v>Guadalajara bien educada</v>
      </c>
      <c r="E59" s="49" t="str">
        <f ca="1">IFERROR(__xludf.DUMMYFUNCTION("""COMPUTED_VALUE"""),"Atención Psicopedagógica Infantil")</f>
        <v>Atención Psicopedagógica Infantil</v>
      </c>
      <c r="F59" s="49" t="str">
        <f ca="1">IFERROR(__xludf.DUMMYFUNCTION("""COMPUTED_VALUE"""),"A1C2 Actividades de diagnóstico y valoración psicológica ejecutadas para niñas y niños que requieran atención en el CAPI")</f>
        <v>A1C2 Actividades de diagnóstico y valoración psicológica ejecutadas para niñas y niños que requieran atención en el CAPI</v>
      </c>
      <c r="G59" s="49" t="str">
        <f ca="1">IFERROR(__xludf.DUMMYFUNCTION("""COMPUTED_VALUE"""),"Porcentaje de diagnósticos y valoraciones realizados a niñas y niños que requieran atención en el CAPI en 2023")</f>
        <v>Porcentaje de diagnósticos y valoraciones realizados a niñas y niños que requieran atención en el CAPI en 2023</v>
      </c>
      <c r="H59" s="49" t="str">
        <f ca="1">IFERROR(__xludf.DUMMYFUNCTION("""COMPUTED_VALUE"""),"NOS Abril")</f>
        <v>NOS Abril</v>
      </c>
      <c r="I59" s="49" t="str">
        <f ca="1">IFERROR(__xludf.DUMMYFUNCTION("""COMPUTED_VALUE"""),"Abril")</f>
        <v>Abril</v>
      </c>
      <c r="J59" s="49" t="str">
        <f ca="1">IFERROR(__xludf.DUMMYFUNCTION("""COMPUTED_VALUE"""),"NOS")</f>
        <v>NOS</v>
      </c>
      <c r="K59" s="50">
        <f ca="1">IFERROR(__xludf.DUMMYFUNCTION("""COMPUTED_VALUE"""),6)</f>
        <v>6</v>
      </c>
      <c r="L59" s="49" t="str">
        <f ca="1">IFERROR(__xludf.DUMMYFUNCTION("""COMPUTED_VALUE"""),"TRIMESTRE 2")</f>
        <v>TRIMESTRE 2</v>
      </c>
      <c r="M59" s="49" t="str">
        <f ca="1">IFERROR(__xludf.DUMMYFUNCTION("""COMPUTED_VALUE"""),"NIÑOS")</f>
        <v>NIÑOS</v>
      </c>
    </row>
    <row r="60" spans="1:13">
      <c r="A60" s="49" t="str">
        <f ca="1">IFERROR(__xludf.DUMMYFUNCTION("""COMPUTED_VALUE"""),"5.1.2.1")</f>
        <v>5.1.2.1</v>
      </c>
      <c r="B60" s="49" t="str">
        <f ca="1">IFERROR(__xludf.DUMMYFUNCTION("""COMPUTED_VALUE"""),"Atención Psicopedagógica Infantil/Dirección del Área de Centros de Inclusión/Dirección del Área de Centros de Inclusión/Coord.5. Inclusión")</f>
        <v>Atención Psicopedagógica Infantil/Dirección del Área de Centros de Inclusión/Dirección del Área de Centros de Inclusión/Coord.5. Inclusión</v>
      </c>
      <c r="C60" s="49" t="str">
        <f ca="1">IFERROR(__xludf.DUMMYFUNCTION("""COMPUTED_VALUE"""),"5. Inclusión")</f>
        <v>5. Inclusión</v>
      </c>
      <c r="D60" s="49" t="str">
        <f ca="1">IFERROR(__xludf.DUMMYFUNCTION("""COMPUTED_VALUE"""),"Guadalajara bien educada")</f>
        <v>Guadalajara bien educada</v>
      </c>
      <c r="E60" s="49" t="str">
        <f ca="1">IFERROR(__xludf.DUMMYFUNCTION("""COMPUTED_VALUE"""),"Atención Psicopedagógica Infantil")</f>
        <v>Atención Psicopedagógica Infantil</v>
      </c>
      <c r="F60" s="49" t="str">
        <f ca="1">IFERROR(__xludf.DUMMYFUNCTION("""COMPUTED_VALUE"""),"A1C2 Actividades de diagnóstico y valoración psicológica ejecutadas para niñas y niños que requieran atención en el CAPI")</f>
        <v>A1C2 Actividades de diagnóstico y valoración psicológica ejecutadas para niñas y niños que requieran atención en el CAPI</v>
      </c>
      <c r="G60" s="49" t="str">
        <f ca="1">IFERROR(__xludf.DUMMYFUNCTION("""COMPUTED_VALUE"""),"Porcentaje de diagnósticos y valoraciones realizados a niñas y niños que requieran atención en el CAPI en 2023")</f>
        <v>Porcentaje de diagnósticos y valoraciones realizados a niñas y niños que requieran atención en el CAPI en 2023</v>
      </c>
      <c r="H60" s="49" t="str">
        <f ca="1">IFERROR(__xludf.DUMMYFUNCTION("""COMPUTED_VALUE"""),"AM ABRIL")</f>
        <v>AM ABRIL</v>
      </c>
      <c r="I60" s="49" t="str">
        <f ca="1">IFERROR(__xludf.DUMMYFUNCTION("""COMPUTED_VALUE"""),"Abril")</f>
        <v>Abril</v>
      </c>
      <c r="J60" s="49" t="str">
        <f ca="1">IFERROR(__xludf.DUMMYFUNCTION("""COMPUTED_VALUE"""),"AM")</f>
        <v>AM</v>
      </c>
      <c r="K60" s="50">
        <f ca="1">IFERROR(__xludf.DUMMYFUNCTION("""COMPUTED_VALUE"""),0)</f>
        <v>0</v>
      </c>
      <c r="L60" s="49" t="str">
        <f ca="1">IFERROR(__xludf.DUMMYFUNCTION("""COMPUTED_VALUE"""),"TRIMESTRE 2")</f>
        <v>TRIMESTRE 2</v>
      </c>
      <c r="M60" s="49" t="str">
        <f ca="1">IFERROR(__xludf.DUMMYFUNCTION("""COMPUTED_VALUE"""),"ADOLESCENTES MUJERES")</f>
        <v>ADOLESCENTES MUJERES</v>
      </c>
    </row>
    <row r="61" spans="1:13">
      <c r="A61" s="49" t="str">
        <f ca="1">IFERROR(__xludf.DUMMYFUNCTION("""COMPUTED_VALUE"""),"5.1.2.1")</f>
        <v>5.1.2.1</v>
      </c>
      <c r="B61" s="49" t="str">
        <f ca="1">IFERROR(__xludf.DUMMYFUNCTION("""COMPUTED_VALUE"""),"Atención Psicopedagógica Infantil/Dirección del Área de Centros de Inclusión/Dirección del Área de Centros de Inclusión/Coord.5. Inclusión")</f>
        <v>Atención Psicopedagógica Infantil/Dirección del Área de Centros de Inclusión/Dirección del Área de Centros de Inclusión/Coord.5. Inclusión</v>
      </c>
      <c r="C61" s="49" t="str">
        <f ca="1">IFERROR(__xludf.DUMMYFUNCTION("""COMPUTED_VALUE"""),"5. Inclusión")</f>
        <v>5. Inclusión</v>
      </c>
      <c r="D61" s="49" t="str">
        <f ca="1">IFERROR(__xludf.DUMMYFUNCTION("""COMPUTED_VALUE"""),"Guadalajara bien educada")</f>
        <v>Guadalajara bien educada</v>
      </c>
      <c r="E61" s="49" t="str">
        <f ca="1">IFERROR(__xludf.DUMMYFUNCTION("""COMPUTED_VALUE"""),"Atención Psicopedagógica Infantil")</f>
        <v>Atención Psicopedagógica Infantil</v>
      </c>
      <c r="F61" s="49" t="str">
        <f ca="1">IFERROR(__xludf.DUMMYFUNCTION("""COMPUTED_VALUE"""),"A1C2 Actividades de diagnóstico y valoración psicológica ejecutadas para niñas y niños que requieran atención en el CAPI")</f>
        <v>A1C2 Actividades de diagnóstico y valoración psicológica ejecutadas para niñas y niños que requieran atención en el CAPI</v>
      </c>
      <c r="G61" s="49" t="str">
        <f ca="1">IFERROR(__xludf.DUMMYFUNCTION("""COMPUTED_VALUE"""),"Porcentaje de diagnósticos y valoraciones realizados a niñas y niños que requieran atención en el CAPI en 2023")</f>
        <v>Porcentaje de diagnósticos y valoraciones realizados a niñas y niños que requieran atención en el CAPI en 2023</v>
      </c>
      <c r="H61" s="49" t="str">
        <f ca="1">IFERROR(__xludf.DUMMYFUNCTION("""COMPUTED_VALUE"""),"AH ABRIL")</f>
        <v>AH ABRIL</v>
      </c>
      <c r="I61" s="49" t="str">
        <f ca="1">IFERROR(__xludf.DUMMYFUNCTION("""COMPUTED_VALUE"""),"Abril")</f>
        <v>Abril</v>
      </c>
      <c r="J61" s="49" t="str">
        <f ca="1">IFERROR(__xludf.DUMMYFUNCTION("""COMPUTED_VALUE"""),"AH")</f>
        <v>AH</v>
      </c>
      <c r="K61" s="50">
        <f ca="1">IFERROR(__xludf.DUMMYFUNCTION("""COMPUTED_VALUE"""),0)</f>
        <v>0</v>
      </c>
      <c r="L61" s="49" t="str">
        <f ca="1">IFERROR(__xludf.DUMMYFUNCTION("""COMPUTED_VALUE"""),"TRIMESTRE 2")</f>
        <v>TRIMESTRE 2</v>
      </c>
      <c r="M61" s="49" t="str">
        <f ca="1">IFERROR(__xludf.DUMMYFUNCTION("""COMPUTED_VALUE"""),"ADOLESCENTES HOMBRES")</f>
        <v>ADOLESCENTES HOMBRES</v>
      </c>
    </row>
    <row r="62" spans="1:13">
      <c r="A62" s="49" t="str">
        <f ca="1">IFERROR(__xludf.DUMMYFUNCTION("""COMPUTED_VALUE"""),"5.1.2.1")</f>
        <v>5.1.2.1</v>
      </c>
      <c r="B62" s="49" t="str">
        <f ca="1">IFERROR(__xludf.DUMMYFUNCTION("""COMPUTED_VALUE"""),"Atención Psicopedagógica Infantil/Dirección del Área de Centros de Inclusión/Dirección del Área de Centros de Inclusión/Coord.5. Inclusión")</f>
        <v>Atención Psicopedagógica Infantil/Dirección del Área de Centros de Inclusión/Dirección del Área de Centros de Inclusión/Coord.5. Inclusión</v>
      </c>
      <c r="C62" s="49" t="str">
        <f ca="1">IFERROR(__xludf.DUMMYFUNCTION("""COMPUTED_VALUE"""),"5. Inclusión")</f>
        <v>5. Inclusión</v>
      </c>
      <c r="D62" s="49" t="str">
        <f ca="1">IFERROR(__xludf.DUMMYFUNCTION("""COMPUTED_VALUE"""),"Guadalajara bien educada")</f>
        <v>Guadalajara bien educada</v>
      </c>
      <c r="E62" s="49" t="str">
        <f ca="1">IFERROR(__xludf.DUMMYFUNCTION("""COMPUTED_VALUE"""),"Atención Psicopedagógica Infantil")</f>
        <v>Atención Psicopedagógica Infantil</v>
      </c>
      <c r="F62" s="49" t="str">
        <f ca="1">IFERROR(__xludf.DUMMYFUNCTION("""COMPUTED_VALUE"""),"A1C2 Actividades de diagnóstico y valoración psicológica ejecutadas para niñas y niños que requieran atención en el CAPI")</f>
        <v>A1C2 Actividades de diagnóstico y valoración psicológica ejecutadas para niñas y niños que requieran atención en el CAPI</v>
      </c>
      <c r="G62" s="49" t="str">
        <f ca="1">IFERROR(__xludf.DUMMYFUNCTION("""COMPUTED_VALUE"""),"Porcentaje de diagnósticos y valoraciones realizados a niñas y niños que requieran atención en el CAPI en 2023")</f>
        <v>Porcentaje de diagnósticos y valoraciones realizados a niñas y niños que requieran atención en el CAPI en 2023</v>
      </c>
      <c r="H62" s="49" t="str">
        <f ca="1">IFERROR(__xludf.DUMMYFUNCTION("""COMPUTED_VALUE"""),"MUJ Abril")</f>
        <v>MUJ Abril</v>
      </c>
      <c r="I62" s="49" t="str">
        <f ca="1">IFERROR(__xludf.DUMMYFUNCTION("""COMPUTED_VALUE"""),"Abril")</f>
        <v>Abril</v>
      </c>
      <c r="J62" s="49" t="str">
        <f ca="1">IFERROR(__xludf.DUMMYFUNCTION("""COMPUTED_VALUE"""),"MUJ")</f>
        <v>MUJ</v>
      </c>
      <c r="K62" s="50"/>
      <c r="L62" s="49" t="str">
        <f ca="1">IFERROR(__xludf.DUMMYFUNCTION("""COMPUTED_VALUE"""),"TRIMESTRE 2")</f>
        <v>TRIMESTRE 2</v>
      </c>
      <c r="M62" s="49" t="str">
        <f ca="1">IFERROR(__xludf.DUMMYFUNCTION("""COMPUTED_VALUE"""),"MUJERES ADULTAS")</f>
        <v>MUJERES ADULTAS</v>
      </c>
    </row>
    <row r="63" spans="1:13">
      <c r="A63" s="49" t="str">
        <f ca="1">IFERROR(__xludf.DUMMYFUNCTION("""COMPUTED_VALUE"""),"5.1.2.1")</f>
        <v>5.1.2.1</v>
      </c>
      <c r="B63" s="49" t="str">
        <f ca="1">IFERROR(__xludf.DUMMYFUNCTION("""COMPUTED_VALUE"""),"Atención Psicopedagógica Infantil/Dirección del Área de Centros de Inclusión/Dirección del Área de Centros de Inclusión/Coord.5. Inclusión")</f>
        <v>Atención Psicopedagógica Infantil/Dirección del Área de Centros de Inclusión/Dirección del Área de Centros de Inclusión/Coord.5. Inclusión</v>
      </c>
      <c r="C63" s="49" t="str">
        <f ca="1">IFERROR(__xludf.DUMMYFUNCTION("""COMPUTED_VALUE"""),"5. Inclusión")</f>
        <v>5. Inclusión</v>
      </c>
      <c r="D63" s="49" t="str">
        <f ca="1">IFERROR(__xludf.DUMMYFUNCTION("""COMPUTED_VALUE"""),"Guadalajara bien educada")</f>
        <v>Guadalajara bien educada</v>
      </c>
      <c r="E63" s="49" t="str">
        <f ca="1">IFERROR(__xludf.DUMMYFUNCTION("""COMPUTED_VALUE"""),"Atención Psicopedagógica Infantil")</f>
        <v>Atención Psicopedagógica Infantil</v>
      </c>
      <c r="F63" s="49" t="str">
        <f ca="1">IFERROR(__xludf.DUMMYFUNCTION("""COMPUTED_VALUE"""),"A1C2 Actividades de diagnóstico y valoración psicológica ejecutadas para niñas y niños que requieran atención en el CAPI")</f>
        <v>A1C2 Actividades de diagnóstico y valoración psicológica ejecutadas para niñas y niños que requieran atención en el CAPI</v>
      </c>
      <c r="G63" s="49" t="str">
        <f ca="1">IFERROR(__xludf.DUMMYFUNCTION("""COMPUTED_VALUE"""),"Porcentaje de diagnósticos y valoraciones realizados a niñas y niños que requieran atención en el CAPI en 2023")</f>
        <v>Porcentaje de diagnósticos y valoraciones realizados a niñas y niños que requieran atención en el CAPI en 2023</v>
      </c>
      <c r="H63" s="49" t="str">
        <f ca="1">IFERROR(__xludf.DUMMYFUNCTION("""COMPUTED_VALUE"""),"HOM Abril")</f>
        <v>HOM Abril</v>
      </c>
      <c r="I63" s="49" t="str">
        <f ca="1">IFERROR(__xludf.DUMMYFUNCTION("""COMPUTED_VALUE"""),"Abril")</f>
        <v>Abril</v>
      </c>
      <c r="J63" s="49" t="str">
        <f ca="1">IFERROR(__xludf.DUMMYFUNCTION("""COMPUTED_VALUE"""),"HOM")</f>
        <v>HOM</v>
      </c>
      <c r="K63" s="50"/>
      <c r="L63" s="49" t="str">
        <f ca="1">IFERROR(__xludf.DUMMYFUNCTION("""COMPUTED_VALUE"""),"TRIMESTRE 2")</f>
        <v>TRIMESTRE 2</v>
      </c>
      <c r="M63" s="49" t="str">
        <f ca="1">IFERROR(__xludf.DUMMYFUNCTION("""COMPUTED_VALUE"""),"HOMBRES ADULTOS")</f>
        <v>HOMBRES ADULTOS</v>
      </c>
    </row>
    <row r="64" spans="1:13">
      <c r="A64" s="49" t="str">
        <f ca="1">IFERROR(__xludf.DUMMYFUNCTION("""COMPUTED_VALUE"""),"5.1.2.1")</f>
        <v>5.1.2.1</v>
      </c>
      <c r="B64" s="49" t="str">
        <f ca="1">IFERROR(__xludf.DUMMYFUNCTION("""COMPUTED_VALUE"""),"Atención Psicopedagógica Infantil/Dirección del Área de Centros de Inclusión/Dirección del Área de Centros de Inclusión/Coord.5. Inclusión")</f>
        <v>Atención Psicopedagógica Infantil/Dirección del Área de Centros de Inclusión/Dirección del Área de Centros de Inclusión/Coord.5. Inclusión</v>
      </c>
      <c r="C64" s="49" t="str">
        <f ca="1">IFERROR(__xludf.DUMMYFUNCTION("""COMPUTED_VALUE"""),"5. Inclusión")</f>
        <v>5. Inclusión</v>
      </c>
      <c r="D64" s="49" t="str">
        <f ca="1">IFERROR(__xludf.DUMMYFUNCTION("""COMPUTED_VALUE"""),"Guadalajara bien educada")</f>
        <v>Guadalajara bien educada</v>
      </c>
      <c r="E64" s="49" t="str">
        <f ca="1">IFERROR(__xludf.DUMMYFUNCTION("""COMPUTED_VALUE"""),"Atención Psicopedagógica Infantil")</f>
        <v>Atención Psicopedagógica Infantil</v>
      </c>
      <c r="F64" s="49" t="str">
        <f ca="1">IFERROR(__xludf.DUMMYFUNCTION("""COMPUTED_VALUE"""),"A1C2 Actividades de diagnóstico y valoración psicológica ejecutadas para niñas y niños que requieran atención en el CAPI")</f>
        <v>A1C2 Actividades de diagnóstico y valoración psicológica ejecutadas para niñas y niños que requieran atención en el CAPI</v>
      </c>
      <c r="G64" s="49" t="str">
        <f ca="1">IFERROR(__xludf.DUMMYFUNCTION("""COMPUTED_VALUE"""),"Porcentaje de diagnósticos y valoraciones realizados a niñas y niños que requieran atención en el CAPI en 2023")</f>
        <v>Porcentaje de diagnósticos y valoraciones realizados a niñas y niños que requieran atención en el CAPI en 2023</v>
      </c>
      <c r="H64" s="49" t="str">
        <f ca="1">IFERROR(__xludf.DUMMYFUNCTION("""COMPUTED_VALUE"""),"AMM Abril")</f>
        <v>AMM Abril</v>
      </c>
      <c r="I64" s="49" t="str">
        <f ca="1">IFERROR(__xludf.DUMMYFUNCTION("""COMPUTED_VALUE"""),"Abril")</f>
        <v>Abril</v>
      </c>
      <c r="J64" s="49" t="str">
        <f ca="1">IFERROR(__xludf.DUMMYFUNCTION("""COMPUTED_VALUE"""),"AMM")</f>
        <v>AMM</v>
      </c>
      <c r="K64" s="50"/>
      <c r="L64" s="49" t="str">
        <f ca="1">IFERROR(__xludf.DUMMYFUNCTION("""COMPUTED_VALUE"""),"TRIMESTRE 2")</f>
        <v>TRIMESTRE 2</v>
      </c>
      <c r="M64" s="49" t="str">
        <f ca="1">IFERROR(__xludf.DUMMYFUNCTION("""COMPUTED_VALUE"""),"ADULTA MAYOR MUJER")</f>
        <v>ADULTA MAYOR MUJER</v>
      </c>
    </row>
    <row r="65" spans="1:13">
      <c r="A65" s="49" t="str">
        <f ca="1">IFERROR(__xludf.DUMMYFUNCTION("""COMPUTED_VALUE"""),"5.1.2.1")</f>
        <v>5.1.2.1</v>
      </c>
      <c r="B65" s="49" t="str">
        <f ca="1">IFERROR(__xludf.DUMMYFUNCTION("""COMPUTED_VALUE"""),"Atención Psicopedagógica Infantil/Dirección del Área de Centros de Inclusión/Dirección del Área de Centros de Inclusión/Coord.5. Inclusión")</f>
        <v>Atención Psicopedagógica Infantil/Dirección del Área de Centros de Inclusión/Dirección del Área de Centros de Inclusión/Coord.5. Inclusión</v>
      </c>
      <c r="C65" s="49" t="str">
        <f ca="1">IFERROR(__xludf.DUMMYFUNCTION("""COMPUTED_VALUE"""),"5. Inclusión")</f>
        <v>5. Inclusión</v>
      </c>
      <c r="D65" s="49" t="str">
        <f ca="1">IFERROR(__xludf.DUMMYFUNCTION("""COMPUTED_VALUE"""),"Guadalajara bien educada")</f>
        <v>Guadalajara bien educada</v>
      </c>
      <c r="E65" s="49" t="str">
        <f ca="1">IFERROR(__xludf.DUMMYFUNCTION("""COMPUTED_VALUE"""),"Atención Psicopedagógica Infantil")</f>
        <v>Atención Psicopedagógica Infantil</v>
      </c>
      <c r="F65" s="49" t="str">
        <f ca="1">IFERROR(__xludf.DUMMYFUNCTION("""COMPUTED_VALUE"""),"A1C2 Actividades de diagnóstico y valoración psicológica ejecutadas para niñas y niños que requieran atención en el CAPI")</f>
        <v>A1C2 Actividades de diagnóstico y valoración psicológica ejecutadas para niñas y niños que requieran atención en el CAPI</v>
      </c>
      <c r="G65" s="49" t="str">
        <f ca="1">IFERROR(__xludf.DUMMYFUNCTION("""COMPUTED_VALUE"""),"Porcentaje de diagnósticos y valoraciones realizados a niñas y niños que requieran atención en el CAPI en 2023")</f>
        <v>Porcentaje de diagnósticos y valoraciones realizados a niñas y niños que requieran atención en el CAPI en 2023</v>
      </c>
      <c r="H65" s="49" t="str">
        <f ca="1">IFERROR(__xludf.DUMMYFUNCTION("""COMPUTED_VALUE"""),"AMH Abril")</f>
        <v>AMH Abril</v>
      </c>
      <c r="I65" s="49" t="str">
        <f ca="1">IFERROR(__xludf.DUMMYFUNCTION("""COMPUTED_VALUE"""),"Abril")</f>
        <v>Abril</v>
      </c>
      <c r="J65" s="49" t="str">
        <f ca="1">IFERROR(__xludf.DUMMYFUNCTION("""COMPUTED_VALUE"""),"AMH")</f>
        <v>AMH</v>
      </c>
      <c r="K65" s="50"/>
      <c r="L65" s="49" t="str">
        <f ca="1">IFERROR(__xludf.DUMMYFUNCTION("""COMPUTED_VALUE"""),"TRIMESTRE 2")</f>
        <v>TRIMESTRE 2</v>
      </c>
      <c r="M65" s="49" t="str">
        <f ca="1">IFERROR(__xludf.DUMMYFUNCTION("""COMPUTED_VALUE"""),"ADULTO MAYOR HOMBRE")</f>
        <v>ADULTO MAYOR HOMBRE</v>
      </c>
    </row>
    <row r="66" spans="1:13">
      <c r="A66" s="49" t="str">
        <f ca="1">IFERROR(__xludf.DUMMYFUNCTION("""COMPUTED_VALUE"""),"5.1.2.0")</f>
        <v>5.1.2.0</v>
      </c>
      <c r="B66" s="49" t="str">
        <f ca="1">IFERROR(__xludf.DUMMYFUNCTION("""COMPUTED_VALUE"""),"Atención Psicopedagógica Infantil/Dirección del Área de Centros de Inclusión/Dirección del Área de Centros de Inclusión/Coord.5. Inclusión")</f>
        <v>Atención Psicopedagógica Infantil/Dirección del Área de Centros de Inclusión/Dirección del Área de Centros de Inclusión/Coord.5. Inclusión</v>
      </c>
      <c r="C66" s="49" t="str">
        <f ca="1">IFERROR(__xludf.DUMMYFUNCTION("""COMPUTED_VALUE"""),"5. Inclusión")</f>
        <v>5. Inclusión</v>
      </c>
      <c r="D66" s="49" t="str">
        <f ca="1">IFERROR(__xludf.DUMMYFUNCTION("""COMPUTED_VALUE"""),"Guadalajara bien educada")</f>
        <v>Guadalajara bien educada</v>
      </c>
      <c r="E66" s="49" t="str">
        <f ca="1">IFERROR(__xludf.DUMMYFUNCTION("""COMPUTED_VALUE"""),"Atención Psicopedagógica Infantil")</f>
        <v>Atención Psicopedagógica Infantil</v>
      </c>
      <c r="F66" s="49" t="str">
        <f ca="1">IFERROR(__xludf.DUMMYFUNCTION("""COMPUTED_VALUE"""),"C2. Atenciones terapéuticas brindadas a niñas y niños con barreras de aprendizaje en el Centro de Atención Psicopedagógica Infantil")</f>
        <v>C2. Atenciones terapéuticas brindadas a niñas y niños con barreras de aprendizaje en el Centro de Atención Psicopedagógica Infantil</v>
      </c>
      <c r="G66" s="49" t="str">
        <f ca="1">IFERROR(__xludf.DUMMYFUNCTION("""COMPUTED_VALUE"""),"Promedio de personas atendidas con atención terapéutica - educativa en el Centro de Atención Psicopedagógica Infantil durante el 2023")</f>
        <v>Promedio de personas atendidas con atención terapéutica - educativa en el Centro de Atención Psicopedagógica Infantil durante el 2023</v>
      </c>
      <c r="H66" s="49" t="str">
        <f ca="1">IFERROR(__xludf.DUMMYFUNCTION("""COMPUTED_VALUE"""),"NAS Mayo")</f>
        <v>NAS Mayo</v>
      </c>
      <c r="I66" s="49" t="str">
        <f ca="1">IFERROR(__xludf.DUMMYFUNCTION("""COMPUTED_VALUE"""),"Mayo")</f>
        <v>Mayo</v>
      </c>
      <c r="J66" s="49" t="str">
        <f ca="1">IFERROR(__xludf.DUMMYFUNCTION("""COMPUTED_VALUE"""),"NAS")</f>
        <v>NAS</v>
      </c>
      <c r="K66" s="50">
        <f ca="1">IFERROR(__xludf.DUMMYFUNCTION("""COMPUTED_VALUE"""),63)</f>
        <v>63</v>
      </c>
      <c r="L66" s="49" t="str">
        <f ca="1">IFERROR(__xludf.DUMMYFUNCTION("""COMPUTED_VALUE"""),"TRIMESTRE 2")</f>
        <v>TRIMESTRE 2</v>
      </c>
      <c r="M66" s="49" t="str">
        <f ca="1">IFERROR(__xludf.DUMMYFUNCTION("""COMPUTED_VALUE"""),"NIÑAS")</f>
        <v>NIÑAS</v>
      </c>
    </row>
    <row r="67" spans="1:13">
      <c r="A67" s="49" t="str">
        <f ca="1">IFERROR(__xludf.DUMMYFUNCTION("""COMPUTED_VALUE"""),"5.1.2.0")</f>
        <v>5.1.2.0</v>
      </c>
      <c r="B67" s="49" t="str">
        <f ca="1">IFERROR(__xludf.DUMMYFUNCTION("""COMPUTED_VALUE"""),"Atención Psicopedagógica Infantil/Dirección del Área de Centros de Inclusión/Dirección del Área de Centros de Inclusión/Coord.5. Inclusión")</f>
        <v>Atención Psicopedagógica Infantil/Dirección del Área de Centros de Inclusión/Dirección del Área de Centros de Inclusión/Coord.5. Inclusión</v>
      </c>
      <c r="C67" s="49" t="str">
        <f ca="1">IFERROR(__xludf.DUMMYFUNCTION("""COMPUTED_VALUE"""),"5. Inclusión")</f>
        <v>5. Inclusión</v>
      </c>
      <c r="D67" s="49" t="str">
        <f ca="1">IFERROR(__xludf.DUMMYFUNCTION("""COMPUTED_VALUE"""),"Guadalajara bien educada")</f>
        <v>Guadalajara bien educada</v>
      </c>
      <c r="E67" s="49" t="str">
        <f ca="1">IFERROR(__xludf.DUMMYFUNCTION("""COMPUTED_VALUE"""),"Atención Psicopedagógica Infantil")</f>
        <v>Atención Psicopedagógica Infantil</v>
      </c>
      <c r="F67" s="49" t="str">
        <f ca="1">IFERROR(__xludf.DUMMYFUNCTION("""COMPUTED_VALUE"""),"C2. Atenciones terapéuticas brindadas a niñas y niños con barreras de aprendizaje en el Centro de Atención Psicopedagógica Infantil")</f>
        <v>C2. Atenciones terapéuticas brindadas a niñas y niños con barreras de aprendizaje en el Centro de Atención Psicopedagógica Infantil</v>
      </c>
      <c r="G67" s="49" t="str">
        <f ca="1">IFERROR(__xludf.DUMMYFUNCTION("""COMPUTED_VALUE"""),"Promedio de personas atendidas con atención terapéutica - educativa en el Centro de Atención Psicopedagógica Infantil durante el 2023")</f>
        <v>Promedio de personas atendidas con atención terapéutica - educativa en el Centro de Atención Psicopedagógica Infantil durante el 2023</v>
      </c>
      <c r="H67" s="49" t="str">
        <f ca="1">IFERROR(__xludf.DUMMYFUNCTION("""COMPUTED_VALUE"""),"NOS Mayo")</f>
        <v>NOS Mayo</v>
      </c>
      <c r="I67" s="49" t="str">
        <f ca="1">IFERROR(__xludf.DUMMYFUNCTION("""COMPUTED_VALUE"""),"Mayo")</f>
        <v>Mayo</v>
      </c>
      <c r="J67" s="49" t="str">
        <f ca="1">IFERROR(__xludf.DUMMYFUNCTION("""COMPUTED_VALUE"""),"NOS")</f>
        <v>NOS</v>
      </c>
      <c r="K67" s="50">
        <f ca="1">IFERROR(__xludf.DUMMYFUNCTION("""COMPUTED_VALUE"""),110)</f>
        <v>110</v>
      </c>
      <c r="L67" s="49" t="str">
        <f ca="1">IFERROR(__xludf.DUMMYFUNCTION("""COMPUTED_VALUE"""),"TRIMESTRE 2")</f>
        <v>TRIMESTRE 2</v>
      </c>
      <c r="M67" s="49" t="str">
        <f ca="1">IFERROR(__xludf.DUMMYFUNCTION("""COMPUTED_VALUE"""),"NIÑOS")</f>
        <v>NIÑOS</v>
      </c>
    </row>
    <row r="68" spans="1:13">
      <c r="A68" s="49" t="str">
        <f ca="1">IFERROR(__xludf.DUMMYFUNCTION("""COMPUTED_VALUE"""),"5.1.2.0")</f>
        <v>5.1.2.0</v>
      </c>
      <c r="B68" s="49" t="str">
        <f ca="1">IFERROR(__xludf.DUMMYFUNCTION("""COMPUTED_VALUE"""),"Atención Psicopedagógica Infantil/Dirección del Área de Centros de Inclusión/Dirección del Área de Centros de Inclusión/Coord.5. Inclusión")</f>
        <v>Atención Psicopedagógica Infantil/Dirección del Área de Centros de Inclusión/Dirección del Área de Centros de Inclusión/Coord.5. Inclusión</v>
      </c>
      <c r="C68" s="49" t="str">
        <f ca="1">IFERROR(__xludf.DUMMYFUNCTION("""COMPUTED_VALUE"""),"5. Inclusión")</f>
        <v>5. Inclusión</v>
      </c>
      <c r="D68" s="49" t="str">
        <f ca="1">IFERROR(__xludf.DUMMYFUNCTION("""COMPUTED_VALUE"""),"Guadalajara bien educada")</f>
        <v>Guadalajara bien educada</v>
      </c>
      <c r="E68" s="49" t="str">
        <f ca="1">IFERROR(__xludf.DUMMYFUNCTION("""COMPUTED_VALUE"""),"Atención Psicopedagógica Infantil")</f>
        <v>Atención Psicopedagógica Infantil</v>
      </c>
      <c r="F68" s="49" t="str">
        <f ca="1">IFERROR(__xludf.DUMMYFUNCTION("""COMPUTED_VALUE"""),"C2. Atenciones terapéuticas brindadas a niñas y niños con barreras de aprendizaje en el Centro de Atención Psicopedagógica Infantil")</f>
        <v>C2. Atenciones terapéuticas brindadas a niñas y niños con barreras de aprendizaje en el Centro de Atención Psicopedagógica Infantil</v>
      </c>
      <c r="G68" s="49" t="str">
        <f ca="1">IFERROR(__xludf.DUMMYFUNCTION("""COMPUTED_VALUE"""),"Promedio de personas atendidas con atención terapéutica - educativa en el Centro de Atención Psicopedagógica Infantil durante el 2023")</f>
        <v>Promedio de personas atendidas con atención terapéutica - educativa en el Centro de Atención Psicopedagógica Infantil durante el 2023</v>
      </c>
      <c r="H68" s="49" t="str">
        <f ca="1">IFERROR(__xludf.DUMMYFUNCTION("""COMPUTED_VALUE"""),"AM MAYO")</f>
        <v>AM MAYO</v>
      </c>
      <c r="I68" s="49" t="str">
        <f ca="1">IFERROR(__xludf.DUMMYFUNCTION("""COMPUTED_VALUE"""),"Mayo")</f>
        <v>Mayo</v>
      </c>
      <c r="J68" s="49" t="str">
        <f ca="1">IFERROR(__xludf.DUMMYFUNCTION("""COMPUTED_VALUE"""),"AM")</f>
        <v>AM</v>
      </c>
      <c r="K68" s="50"/>
      <c r="L68" s="49" t="str">
        <f ca="1">IFERROR(__xludf.DUMMYFUNCTION("""COMPUTED_VALUE"""),"TRIMESTRE 2")</f>
        <v>TRIMESTRE 2</v>
      </c>
      <c r="M68" s="49" t="str">
        <f ca="1">IFERROR(__xludf.DUMMYFUNCTION("""COMPUTED_VALUE"""),"ADOLESCENTES MUJERES")</f>
        <v>ADOLESCENTES MUJERES</v>
      </c>
    </row>
    <row r="69" spans="1:13">
      <c r="A69" s="49" t="str">
        <f ca="1">IFERROR(__xludf.DUMMYFUNCTION("""COMPUTED_VALUE"""),"5.1.2.0")</f>
        <v>5.1.2.0</v>
      </c>
      <c r="B69" s="49" t="str">
        <f ca="1">IFERROR(__xludf.DUMMYFUNCTION("""COMPUTED_VALUE"""),"Atención Psicopedagógica Infantil/Dirección del Área de Centros de Inclusión/Dirección del Área de Centros de Inclusión/Coord.5. Inclusión")</f>
        <v>Atención Psicopedagógica Infantil/Dirección del Área de Centros de Inclusión/Dirección del Área de Centros de Inclusión/Coord.5. Inclusión</v>
      </c>
      <c r="C69" s="49" t="str">
        <f ca="1">IFERROR(__xludf.DUMMYFUNCTION("""COMPUTED_VALUE"""),"5. Inclusión")</f>
        <v>5. Inclusión</v>
      </c>
      <c r="D69" s="49" t="str">
        <f ca="1">IFERROR(__xludf.DUMMYFUNCTION("""COMPUTED_VALUE"""),"Guadalajara bien educada")</f>
        <v>Guadalajara bien educada</v>
      </c>
      <c r="E69" s="49" t="str">
        <f ca="1">IFERROR(__xludf.DUMMYFUNCTION("""COMPUTED_VALUE"""),"Atención Psicopedagógica Infantil")</f>
        <v>Atención Psicopedagógica Infantil</v>
      </c>
      <c r="F69" s="49" t="str">
        <f ca="1">IFERROR(__xludf.DUMMYFUNCTION("""COMPUTED_VALUE"""),"C2. Atenciones terapéuticas brindadas a niñas y niños con barreras de aprendizaje en el Centro de Atención Psicopedagógica Infantil")</f>
        <v>C2. Atenciones terapéuticas brindadas a niñas y niños con barreras de aprendizaje en el Centro de Atención Psicopedagógica Infantil</v>
      </c>
      <c r="G69" s="49" t="str">
        <f ca="1">IFERROR(__xludf.DUMMYFUNCTION("""COMPUTED_VALUE"""),"Promedio de personas atendidas con atención terapéutica - educativa en el Centro de Atención Psicopedagógica Infantil durante el 2023")</f>
        <v>Promedio de personas atendidas con atención terapéutica - educativa en el Centro de Atención Psicopedagógica Infantil durante el 2023</v>
      </c>
      <c r="H69" s="49" t="str">
        <f ca="1">IFERROR(__xludf.DUMMYFUNCTION("""COMPUTED_VALUE"""),"AH MAYO")</f>
        <v>AH MAYO</v>
      </c>
      <c r="I69" s="49" t="str">
        <f ca="1">IFERROR(__xludf.DUMMYFUNCTION("""COMPUTED_VALUE"""),"Mayo")</f>
        <v>Mayo</v>
      </c>
      <c r="J69" s="49" t="str">
        <f ca="1">IFERROR(__xludf.DUMMYFUNCTION("""COMPUTED_VALUE"""),"AH")</f>
        <v>AH</v>
      </c>
      <c r="K69" s="50"/>
      <c r="L69" s="49" t="str">
        <f ca="1">IFERROR(__xludf.DUMMYFUNCTION("""COMPUTED_VALUE"""),"TRIMESTRE 2")</f>
        <v>TRIMESTRE 2</v>
      </c>
      <c r="M69" s="49" t="str">
        <f ca="1">IFERROR(__xludf.DUMMYFUNCTION("""COMPUTED_VALUE"""),"ADOLESCENTES HOMBRES")</f>
        <v>ADOLESCENTES HOMBRES</v>
      </c>
    </row>
    <row r="70" spans="1:13">
      <c r="A70" s="49" t="str">
        <f ca="1">IFERROR(__xludf.DUMMYFUNCTION("""COMPUTED_VALUE"""),"5.1.2.0")</f>
        <v>5.1.2.0</v>
      </c>
      <c r="B70" s="49" t="str">
        <f ca="1">IFERROR(__xludf.DUMMYFUNCTION("""COMPUTED_VALUE"""),"Atención Psicopedagógica Infantil/Dirección del Área de Centros de Inclusión/Dirección del Área de Centros de Inclusión/Coord.5. Inclusión")</f>
        <v>Atención Psicopedagógica Infantil/Dirección del Área de Centros de Inclusión/Dirección del Área de Centros de Inclusión/Coord.5. Inclusión</v>
      </c>
      <c r="C70" s="49" t="str">
        <f ca="1">IFERROR(__xludf.DUMMYFUNCTION("""COMPUTED_VALUE"""),"5. Inclusión")</f>
        <v>5. Inclusión</v>
      </c>
      <c r="D70" s="49" t="str">
        <f ca="1">IFERROR(__xludf.DUMMYFUNCTION("""COMPUTED_VALUE"""),"Guadalajara bien educada")</f>
        <v>Guadalajara bien educada</v>
      </c>
      <c r="E70" s="49" t="str">
        <f ca="1">IFERROR(__xludf.DUMMYFUNCTION("""COMPUTED_VALUE"""),"Atención Psicopedagógica Infantil")</f>
        <v>Atención Psicopedagógica Infantil</v>
      </c>
      <c r="F70" s="49" t="str">
        <f ca="1">IFERROR(__xludf.DUMMYFUNCTION("""COMPUTED_VALUE"""),"C2. Atenciones terapéuticas brindadas a niñas y niños con barreras de aprendizaje en el Centro de Atención Psicopedagógica Infantil")</f>
        <v>C2. Atenciones terapéuticas brindadas a niñas y niños con barreras de aprendizaje en el Centro de Atención Psicopedagógica Infantil</v>
      </c>
      <c r="G70" s="49" t="str">
        <f ca="1">IFERROR(__xludf.DUMMYFUNCTION("""COMPUTED_VALUE"""),"Promedio de personas atendidas con atención terapéutica - educativa en el Centro de Atención Psicopedagógica Infantil durante el 2023")</f>
        <v>Promedio de personas atendidas con atención terapéutica - educativa en el Centro de Atención Psicopedagógica Infantil durante el 2023</v>
      </c>
      <c r="H70" s="49" t="str">
        <f ca="1">IFERROR(__xludf.DUMMYFUNCTION("""COMPUTED_VALUE"""),"MUJ Mayo")</f>
        <v>MUJ Mayo</v>
      </c>
      <c r="I70" s="49" t="str">
        <f ca="1">IFERROR(__xludf.DUMMYFUNCTION("""COMPUTED_VALUE"""),"Mayo")</f>
        <v>Mayo</v>
      </c>
      <c r="J70" s="49" t="str">
        <f ca="1">IFERROR(__xludf.DUMMYFUNCTION("""COMPUTED_VALUE"""),"MUJ")</f>
        <v>MUJ</v>
      </c>
      <c r="K70" s="50"/>
      <c r="L70" s="49" t="str">
        <f ca="1">IFERROR(__xludf.DUMMYFUNCTION("""COMPUTED_VALUE"""),"TRIMESTRE 2")</f>
        <v>TRIMESTRE 2</v>
      </c>
      <c r="M70" s="49" t="str">
        <f ca="1">IFERROR(__xludf.DUMMYFUNCTION("""COMPUTED_VALUE"""),"MUJERES ADULTAS")</f>
        <v>MUJERES ADULTAS</v>
      </c>
    </row>
    <row r="71" spans="1:13">
      <c r="A71" s="49" t="str">
        <f ca="1">IFERROR(__xludf.DUMMYFUNCTION("""COMPUTED_VALUE"""),"5.1.2.0")</f>
        <v>5.1.2.0</v>
      </c>
      <c r="B71" s="49" t="str">
        <f ca="1">IFERROR(__xludf.DUMMYFUNCTION("""COMPUTED_VALUE"""),"Atención Psicopedagógica Infantil/Dirección del Área de Centros de Inclusión/Dirección del Área de Centros de Inclusión/Coord.5. Inclusión")</f>
        <v>Atención Psicopedagógica Infantil/Dirección del Área de Centros de Inclusión/Dirección del Área de Centros de Inclusión/Coord.5. Inclusión</v>
      </c>
      <c r="C71" s="49" t="str">
        <f ca="1">IFERROR(__xludf.DUMMYFUNCTION("""COMPUTED_VALUE"""),"5. Inclusión")</f>
        <v>5. Inclusión</v>
      </c>
      <c r="D71" s="49" t="str">
        <f ca="1">IFERROR(__xludf.DUMMYFUNCTION("""COMPUTED_VALUE"""),"Guadalajara bien educada")</f>
        <v>Guadalajara bien educada</v>
      </c>
      <c r="E71" s="49" t="str">
        <f ca="1">IFERROR(__xludf.DUMMYFUNCTION("""COMPUTED_VALUE"""),"Atención Psicopedagógica Infantil")</f>
        <v>Atención Psicopedagógica Infantil</v>
      </c>
      <c r="F71" s="49" t="str">
        <f ca="1">IFERROR(__xludf.DUMMYFUNCTION("""COMPUTED_VALUE"""),"C2. Atenciones terapéuticas brindadas a niñas y niños con barreras de aprendizaje en el Centro de Atención Psicopedagógica Infantil")</f>
        <v>C2. Atenciones terapéuticas brindadas a niñas y niños con barreras de aprendizaje en el Centro de Atención Psicopedagógica Infantil</v>
      </c>
      <c r="G71" s="49" t="str">
        <f ca="1">IFERROR(__xludf.DUMMYFUNCTION("""COMPUTED_VALUE"""),"Promedio de personas atendidas con atención terapéutica - educativa en el Centro de Atención Psicopedagógica Infantil durante el 2023")</f>
        <v>Promedio de personas atendidas con atención terapéutica - educativa en el Centro de Atención Psicopedagógica Infantil durante el 2023</v>
      </c>
      <c r="H71" s="49" t="str">
        <f ca="1">IFERROR(__xludf.DUMMYFUNCTION("""COMPUTED_VALUE"""),"HOM Mayo")</f>
        <v>HOM Mayo</v>
      </c>
      <c r="I71" s="49" t="str">
        <f ca="1">IFERROR(__xludf.DUMMYFUNCTION("""COMPUTED_VALUE"""),"Mayo")</f>
        <v>Mayo</v>
      </c>
      <c r="J71" s="49" t="str">
        <f ca="1">IFERROR(__xludf.DUMMYFUNCTION("""COMPUTED_VALUE"""),"HOM")</f>
        <v>HOM</v>
      </c>
      <c r="K71" s="50"/>
      <c r="L71" s="49" t="str">
        <f ca="1">IFERROR(__xludf.DUMMYFUNCTION("""COMPUTED_VALUE"""),"TRIMESTRE 2")</f>
        <v>TRIMESTRE 2</v>
      </c>
      <c r="M71" s="49" t="str">
        <f ca="1">IFERROR(__xludf.DUMMYFUNCTION("""COMPUTED_VALUE"""),"HOMBRES ADULTOS")</f>
        <v>HOMBRES ADULTOS</v>
      </c>
    </row>
    <row r="72" spans="1:13">
      <c r="A72" s="49" t="str">
        <f ca="1">IFERROR(__xludf.DUMMYFUNCTION("""COMPUTED_VALUE"""),"5.1.2.0")</f>
        <v>5.1.2.0</v>
      </c>
      <c r="B72" s="49" t="str">
        <f ca="1">IFERROR(__xludf.DUMMYFUNCTION("""COMPUTED_VALUE"""),"Atención Psicopedagógica Infantil/Dirección del Área de Centros de Inclusión/Dirección del Área de Centros de Inclusión/Coord.5. Inclusión")</f>
        <v>Atención Psicopedagógica Infantil/Dirección del Área de Centros de Inclusión/Dirección del Área de Centros de Inclusión/Coord.5. Inclusión</v>
      </c>
      <c r="C72" s="49" t="str">
        <f ca="1">IFERROR(__xludf.DUMMYFUNCTION("""COMPUTED_VALUE"""),"5. Inclusión")</f>
        <v>5. Inclusión</v>
      </c>
      <c r="D72" s="49" t="str">
        <f ca="1">IFERROR(__xludf.DUMMYFUNCTION("""COMPUTED_VALUE"""),"Guadalajara bien educada")</f>
        <v>Guadalajara bien educada</v>
      </c>
      <c r="E72" s="49" t="str">
        <f ca="1">IFERROR(__xludf.DUMMYFUNCTION("""COMPUTED_VALUE"""),"Atención Psicopedagógica Infantil")</f>
        <v>Atención Psicopedagógica Infantil</v>
      </c>
      <c r="F72" s="49" t="str">
        <f ca="1">IFERROR(__xludf.DUMMYFUNCTION("""COMPUTED_VALUE"""),"C2. Atenciones terapéuticas brindadas a niñas y niños con barreras de aprendizaje en el Centro de Atención Psicopedagógica Infantil")</f>
        <v>C2. Atenciones terapéuticas brindadas a niñas y niños con barreras de aprendizaje en el Centro de Atención Psicopedagógica Infantil</v>
      </c>
      <c r="G72" s="49" t="str">
        <f ca="1">IFERROR(__xludf.DUMMYFUNCTION("""COMPUTED_VALUE"""),"Promedio de personas atendidas con atención terapéutica - educativa en el Centro de Atención Psicopedagógica Infantil durante el 2023")</f>
        <v>Promedio de personas atendidas con atención terapéutica - educativa en el Centro de Atención Psicopedagógica Infantil durante el 2023</v>
      </c>
      <c r="H72" s="49" t="str">
        <f ca="1">IFERROR(__xludf.DUMMYFUNCTION("""COMPUTED_VALUE"""),"AMM Mayo")</f>
        <v>AMM Mayo</v>
      </c>
      <c r="I72" s="49" t="str">
        <f ca="1">IFERROR(__xludf.DUMMYFUNCTION("""COMPUTED_VALUE"""),"Mayo")</f>
        <v>Mayo</v>
      </c>
      <c r="J72" s="49" t="str">
        <f ca="1">IFERROR(__xludf.DUMMYFUNCTION("""COMPUTED_VALUE"""),"AMM")</f>
        <v>AMM</v>
      </c>
      <c r="K72" s="50"/>
      <c r="L72" s="49" t="str">
        <f ca="1">IFERROR(__xludf.DUMMYFUNCTION("""COMPUTED_VALUE"""),"TRIMESTRE 2")</f>
        <v>TRIMESTRE 2</v>
      </c>
      <c r="M72" s="49" t="str">
        <f ca="1">IFERROR(__xludf.DUMMYFUNCTION("""COMPUTED_VALUE"""),"ADULTA MAYOR MUJER")</f>
        <v>ADULTA MAYOR MUJER</v>
      </c>
    </row>
    <row r="73" spans="1:13">
      <c r="A73" s="49" t="str">
        <f ca="1">IFERROR(__xludf.DUMMYFUNCTION("""COMPUTED_VALUE"""),"5.1.2.0")</f>
        <v>5.1.2.0</v>
      </c>
      <c r="B73" s="49" t="str">
        <f ca="1">IFERROR(__xludf.DUMMYFUNCTION("""COMPUTED_VALUE"""),"Atención Psicopedagógica Infantil/Dirección del Área de Centros de Inclusión/Dirección del Área de Centros de Inclusión/Coord.5. Inclusión")</f>
        <v>Atención Psicopedagógica Infantil/Dirección del Área de Centros de Inclusión/Dirección del Área de Centros de Inclusión/Coord.5. Inclusión</v>
      </c>
      <c r="C73" s="49" t="str">
        <f ca="1">IFERROR(__xludf.DUMMYFUNCTION("""COMPUTED_VALUE"""),"5. Inclusión")</f>
        <v>5. Inclusión</v>
      </c>
      <c r="D73" s="49" t="str">
        <f ca="1">IFERROR(__xludf.DUMMYFUNCTION("""COMPUTED_VALUE"""),"Guadalajara bien educada")</f>
        <v>Guadalajara bien educada</v>
      </c>
      <c r="E73" s="49" t="str">
        <f ca="1">IFERROR(__xludf.DUMMYFUNCTION("""COMPUTED_VALUE"""),"Atención Psicopedagógica Infantil")</f>
        <v>Atención Psicopedagógica Infantil</v>
      </c>
      <c r="F73" s="49" t="str">
        <f ca="1">IFERROR(__xludf.DUMMYFUNCTION("""COMPUTED_VALUE"""),"C2. Atenciones terapéuticas brindadas a niñas y niños con barreras de aprendizaje en el Centro de Atención Psicopedagógica Infantil")</f>
        <v>C2. Atenciones terapéuticas brindadas a niñas y niños con barreras de aprendizaje en el Centro de Atención Psicopedagógica Infantil</v>
      </c>
      <c r="G73" s="49" t="str">
        <f ca="1">IFERROR(__xludf.DUMMYFUNCTION("""COMPUTED_VALUE"""),"Promedio de personas atendidas con atención terapéutica - educativa en el Centro de Atención Psicopedagógica Infantil durante el 2023")</f>
        <v>Promedio de personas atendidas con atención terapéutica - educativa en el Centro de Atención Psicopedagógica Infantil durante el 2023</v>
      </c>
      <c r="H73" s="49" t="str">
        <f ca="1">IFERROR(__xludf.DUMMYFUNCTION("""COMPUTED_VALUE"""),"AMH Mayo")</f>
        <v>AMH Mayo</v>
      </c>
      <c r="I73" s="49" t="str">
        <f ca="1">IFERROR(__xludf.DUMMYFUNCTION("""COMPUTED_VALUE"""),"Mayo")</f>
        <v>Mayo</v>
      </c>
      <c r="J73" s="49" t="str">
        <f ca="1">IFERROR(__xludf.DUMMYFUNCTION("""COMPUTED_VALUE"""),"AMH")</f>
        <v>AMH</v>
      </c>
      <c r="K73" s="50"/>
      <c r="L73" s="49" t="str">
        <f ca="1">IFERROR(__xludf.DUMMYFUNCTION("""COMPUTED_VALUE"""),"TRIMESTRE 2")</f>
        <v>TRIMESTRE 2</v>
      </c>
      <c r="M73" s="49" t="str">
        <f ca="1">IFERROR(__xludf.DUMMYFUNCTION("""COMPUTED_VALUE"""),"ADULTO MAYOR HOMBRE")</f>
        <v>ADULTO MAYOR HOMBRE</v>
      </c>
    </row>
    <row r="74" spans="1:13">
      <c r="A74" s="49" t="str">
        <f ca="1">IFERROR(__xludf.DUMMYFUNCTION("""COMPUTED_VALUE"""),"5.1.2.1")</f>
        <v>5.1.2.1</v>
      </c>
      <c r="B74" s="49" t="str">
        <f ca="1">IFERROR(__xludf.DUMMYFUNCTION("""COMPUTED_VALUE"""),"Atención Psicopedagógica Infantil/Dirección del Área de Centros de Inclusión/Dirección del Área de Centros de Inclusión/Coord.5. Inclusión")</f>
        <v>Atención Psicopedagógica Infantil/Dirección del Área de Centros de Inclusión/Dirección del Área de Centros de Inclusión/Coord.5. Inclusión</v>
      </c>
      <c r="C74" s="49" t="str">
        <f ca="1">IFERROR(__xludf.DUMMYFUNCTION("""COMPUTED_VALUE"""),"5. Inclusión")</f>
        <v>5. Inclusión</v>
      </c>
      <c r="D74" s="49" t="str">
        <f ca="1">IFERROR(__xludf.DUMMYFUNCTION("""COMPUTED_VALUE"""),"Guadalajara bien educada")</f>
        <v>Guadalajara bien educada</v>
      </c>
      <c r="E74" s="49" t="str">
        <f ca="1">IFERROR(__xludf.DUMMYFUNCTION("""COMPUTED_VALUE"""),"Atención Psicopedagógica Infantil")</f>
        <v>Atención Psicopedagógica Infantil</v>
      </c>
      <c r="F74" s="49" t="str">
        <f ca="1">IFERROR(__xludf.DUMMYFUNCTION("""COMPUTED_VALUE"""),"A1C2 Actividades de diagnóstico y valoración psicológica ejecutadas para niñas y niños que requieran atención en el CAPI")</f>
        <v>A1C2 Actividades de diagnóstico y valoración psicológica ejecutadas para niñas y niños que requieran atención en el CAPI</v>
      </c>
      <c r="G74" s="49" t="str">
        <f ca="1">IFERROR(__xludf.DUMMYFUNCTION("""COMPUTED_VALUE"""),"Porcentaje de diagnósticos y valoraciones realizados a niñas y niños que requieran atención en el CAPI en 2023")</f>
        <v>Porcentaje de diagnósticos y valoraciones realizados a niñas y niños que requieran atención en el CAPI en 2023</v>
      </c>
      <c r="H74" s="49" t="str">
        <f ca="1">IFERROR(__xludf.DUMMYFUNCTION("""COMPUTED_VALUE"""),"NAS Mayo")</f>
        <v>NAS Mayo</v>
      </c>
      <c r="I74" s="49" t="str">
        <f ca="1">IFERROR(__xludf.DUMMYFUNCTION("""COMPUTED_VALUE"""),"Mayo")</f>
        <v>Mayo</v>
      </c>
      <c r="J74" s="49" t="str">
        <f ca="1">IFERROR(__xludf.DUMMYFUNCTION("""COMPUTED_VALUE"""),"NAS")</f>
        <v>NAS</v>
      </c>
      <c r="K74" s="50">
        <f ca="1">IFERROR(__xludf.DUMMYFUNCTION("""COMPUTED_VALUE"""),4)</f>
        <v>4</v>
      </c>
      <c r="L74" s="49" t="str">
        <f ca="1">IFERROR(__xludf.DUMMYFUNCTION("""COMPUTED_VALUE"""),"TRIMESTRE 2")</f>
        <v>TRIMESTRE 2</v>
      </c>
      <c r="M74" s="49" t="str">
        <f ca="1">IFERROR(__xludf.DUMMYFUNCTION("""COMPUTED_VALUE"""),"NIÑAS")</f>
        <v>NIÑAS</v>
      </c>
    </row>
    <row r="75" spans="1:13">
      <c r="A75" s="49" t="str">
        <f ca="1">IFERROR(__xludf.DUMMYFUNCTION("""COMPUTED_VALUE"""),"5.1.2.1")</f>
        <v>5.1.2.1</v>
      </c>
      <c r="B75" s="49" t="str">
        <f ca="1">IFERROR(__xludf.DUMMYFUNCTION("""COMPUTED_VALUE"""),"Atención Psicopedagógica Infantil/Dirección del Área de Centros de Inclusión/Dirección del Área de Centros de Inclusión/Coord.5. Inclusión")</f>
        <v>Atención Psicopedagógica Infantil/Dirección del Área de Centros de Inclusión/Dirección del Área de Centros de Inclusión/Coord.5. Inclusión</v>
      </c>
      <c r="C75" s="49" t="str">
        <f ca="1">IFERROR(__xludf.DUMMYFUNCTION("""COMPUTED_VALUE"""),"5. Inclusión")</f>
        <v>5. Inclusión</v>
      </c>
      <c r="D75" s="49" t="str">
        <f ca="1">IFERROR(__xludf.DUMMYFUNCTION("""COMPUTED_VALUE"""),"Guadalajara bien educada")</f>
        <v>Guadalajara bien educada</v>
      </c>
      <c r="E75" s="49" t="str">
        <f ca="1">IFERROR(__xludf.DUMMYFUNCTION("""COMPUTED_VALUE"""),"Atención Psicopedagógica Infantil")</f>
        <v>Atención Psicopedagógica Infantil</v>
      </c>
      <c r="F75" s="49" t="str">
        <f ca="1">IFERROR(__xludf.DUMMYFUNCTION("""COMPUTED_VALUE"""),"A1C2 Actividades de diagnóstico y valoración psicológica ejecutadas para niñas y niños que requieran atención en el CAPI")</f>
        <v>A1C2 Actividades de diagnóstico y valoración psicológica ejecutadas para niñas y niños que requieran atención en el CAPI</v>
      </c>
      <c r="G75" s="49" t="str">
        <f ca="1">IFERROR(__xludf.DUMMYFUNCTION("""COMPUTED_VALUE"""),"Porcentaje de diagnósticos y valoraciones realizados a niñas y niños que requieran atención en el CAPI en 2023")</f>
        <v>Porcentaje de diagnósticos y valoraciones realizados a niñas y niños que requieran atención en el CAPI en 2023</v>
      </c>
      <c r="H75" s="49" t="str">
        <f ca="1">IFERROR(__xludf.DUMMYFUNCTION("""COMPUTED_VALUE"""),"NOS Mayo")</f>
        <v>NOS Mayo</v>
      </c>
      <c r="I75" s="49" t="str">
        <f ca="1">IFERROR(__xludf.DUMMYFUNCTION("""COMPUTED_VALUE"""),"Mayo")</f>
        <v>Mayo</v>
      </c>
      <c r="J75" s="49" t="str">
        <f ca="1">IFERROR(__xludf.DUMMYFUNCTION("""COMPUTED_VALUE"""),"NOS")</f>
        <v>NOS</v>
      </c>
      <c r="K75" s="50">
        <f ca="1">IFERROR(__xludf.DUMMYFUNCTION("""COMPUTED_VALUE"""),4)</f>
        <v>4</v>
      </c>
      <c r="L75" s="49" t="str">
        <f ca="1">IFERROR(__xludf.DUMMYFUNCTION("""COMPUTED_VALUE"""),"TRIMESTRE 2")</f>
        <v>TRIMESTRE 2</v>
      </c>
      <c r="M75" s="49" t="str">
        <f ca="1">IFERROR(__xludf.DUMMYFUNCTION("""COMPUTED_VALUE"""),"NIÑOS")</f>
        <v>NIÑOS</v>
      </c>
    </row>
    <row r="76" spans="1:13">
      <c r="A76" s="49" t="str">
        <f ca="1">IFERROR(__xludf.DUMMYFUNCTION("""COMPUTED_VALUE"""),"5.1.2.1")</f>
        <v>5.1.2.1</v>
      </c>
      <c r="B76" s="49" t="str">
        <f ca="1">IFERROR(__xludf.DUMMYFUNCTION("""COMPUTED_VALUE"""),"Atención Psicopedagógica Infantil/Dirección del Área de Centros de Inclusión/Dirección del Área de Centros de Inclusión/Coord.5. Inclusión")</f>
        <v>Atención Psicopedagógica Infantil/Dirección del Área de Centros de Inclusión/Dirección del Área de Centros de Inclusión/Coord.5. Inclusión</v>
      </c>
      <c r="C76" s="49" t="str">
        <f ca="1">IFERROR(__xludf.DUMMYFUNCTION("""COMPUTED_VALUE"""),"5. Inclusión")</f>
        <v>5. Inclusión</v>
      </c>
      <c r="D76" s="49" t="str">
        <f ca="1">IFERROR(__xludf.DUMMYFUNCTION("""COMPUTED_VALUE"""),"Guadalajara bien educada")</f>
        <v>Guadalajara bien educada</v>
      </c>
      <c r="E76" s="49" t="str">
        <f ca="1">IFERROR(__xludf.DUMMYFUNCTION("""COMPUTED_VALUE"""),"Atención Psicopedagógica Infantil")</f>
        <v>Atención Psicopedagógica Infantil</v>
      </c>
      <c r="F76" s="49" t="str">
        <f ca="1">IFERROR(__xludf.DUMMYFUNCTION("""COMPUTED_VALUE"""),"A1C2 Actividades de diagnóstico y valoración psicológica ejecutadas para niñas y niños que requieran atención en el CAPI")</f>
        <v>A1C2 Actividades de diagnóstico y valoración psicológica ejecutadas para niñas y niños que requieran atención en el CAPI</v>
      </c>
      <c r="G76" s="49" t="str">
        <f ca="1">IFERROR(__xludf.DUMMYFUNCTION("""COMPUTED_VALUE"""),"Porcentaje de diagnósticos y valoraciones realizados a niñas y niños que requieran atención en el CAPI en 2023")</f>
        <v>Porcentaje de diagnósticos y valoraciones realizados a niñas y niños que requieran atención en el CAPI en 2023</v>
      </c>
      <c r="H76" s="49" t="str">
        <f ca="1">IFERROR(__xludf.DUMMYFUNCTION("""COMPUTED_VALUE"""),"AM MAYO")</f>
        <v>AM MAYO</v>
      </c>
      <c r="I76" s="49" t="str">
        <f ca="1">IFERROR(__xludf.DUMMYFUNCTION("""COMPUTED_VALUE"""),"Mayo")</f>
        <v>Mayo</v>
      </c>
      <c r="J76" s="49" t="str">
        <f ca="1">IFERROR(__xludf.DUMMYFUNCTION("""COMPUTED_VALUE"""),"AM")</f>
        <v>AM</v>
      </c>
      <c r="K76" s="50"/>
      <c r="L76" s="49" t="str">
        <f ca="1">IFERROR(__xludf.DUMMYFUNCTION("""COMPUTED_VALUE"""),"TRIMESTRE 2")</f>
        <v>TRIMESTRE 2</v>
      </c>
      <c r="M76" s="49" t="str">
        <f ca="1">IFERROR(__xludf.DUMMYFUNCTION("""COMPUTED_VALUE"""),"ADOLESCENTES MUJERES")</f>
        <v>ADOLESCENTES MUJERES</v>
      </c>
    </row>
    <row r="77" spans="1:13">
      <c r="A77" s="49" t="str">
        <f ca="1">IFERROR(__xludf.DUMMYFUNCTION("""COMPUTED_VALUE"""),"5.1.2.1")</f>
        <v>5.1.2.1</v>
      </c>
      <c r="B77" s="49" t="str">
        <f ca="1">IFERROR(__xludf.DUMMYFUNCTION("""COMPUTED_VALUE"""),"Atención Psicopedagógica Infantil/Dirección del Área de Centros de Inclusión/Dirección del Área de Centros de Inclusión/Coord.5. Inclusión")</f>
        <v>Atención Psicopedagógica Infantil/Dirección del Área de Centros de Inclusión/Dirección del Área de Centros de Inclusión/Coord.5. Inclusión</v>
      </c>
      <c r="C77" s="49" t="str">
        <f ca="1">IFERROR(__xludf.DUMMYFUNCTION("""COMPUTED_VALUE"""),"5. Inclusión")</f>
        <v>5. Inclusión</v>
      </c>
      <c r="D77" s="49" t="str">
        <f ca="1">IFERROR(__xludf.DUMMYFUNCTION("""COMPUTED_VALUE"""),"Guadalajara bien educada")</f>
        <v>Guadalajara bien educada</v>
      </c>
      <c r="E77" s="49" t="str">
        <f ca="1">IFERROR(__xludf.DUMMYFUNCTION("""COMPUTED_VALUE"""),"Atención Psicopedagógica Infantil")</f>
        <v>Atención Psicopedagógica Infantil</v>
      </c>
      <c r="F77" s="49" t="str">
        <f ca="1">IFERROR(__xludf.DUMMYFUNCTION("""COMPUTED_VALUE"""),"A1C2 Actividades de diagnóstico y valoración psicológica ejecutadas para niñas y niños que requieran atención en el CAPI")</f>
        <v>A1C2 Actividades de diagnóstico y valoración psicológica ejecutadas para niñas y niños que requieran atención en el CAPI</v>
      </c>
      <c r="G77" s="49" t="str">
        <f ca="1">IFERROR(__xludf.DUMMYFUNCTION("""COMPUTED_VALUE"""),"Porcentaje de diagnósticos y valoraciones realizados a niñas y niños que requieran atención en el CAPI en 2023")</f>
        <v>Porcentaje de diagnósticos y valoraciones realizados a niñas y niños que requieran atención en el CAPI en 2023</v>
      </c>
      <c r="H77" s="49" t="str">
        <f ca="1">IFERROR(__xludf.DUMMYFUNCTION("""COMPUTED_VALUE"""),"AH MAYO")</f>
        <v>AH MAYO</v>
      </c>
      <c r="I77" s="49" t="str">
        <f ca="1">IFERROR(__xludf.DUMMYFUNCTION("""COMPUTED_VALUE"""),"Mayo")</f>
        <v>Mayo</v>
      </c>
      <c r="J77" s="49" t="str">
        <f ca="1">IFERROR(__xludf.DUMMYFUNCTION("""COMPUTED_VALUE"""),"AH")</f>
        <v>AH</v>
      </c>
      <c r="K77" s="50"/>
      <c r="L77" s="49" t="str">
        <f ca="1">IFERROR(__xludf.DUMMYFUNCTION("""COMPUTED_VALUE"""),"TRIMESTRE 2")</f>
        <v>TRIMESTRE 2</v>
      </c>
      <c r="M77" s="49" t="str">
        <f ca="1">IFERROR(__xludf.DUMMYFUNCTION("""COMPUTED_VALUE"""),"ADOLESCENTES HOMBRES")</f>
        <v>ADOLESCENTES HOMBRES</v>
      </c>
    </row>
    <row r="78" spans="1:13">
      <c r="A78" s="49" t="str">
        <f ca="1">IFERROR(__xludf.DUMMYFUNCTION("""COMPUTED_VALUE"""),"5.1.2.1")</f>
        <v>5.1.2.1</v>
      </c>
      <c r="B78" s="49" t="str">
        <f ca="1">IFERROR(__xludf.DUMMYFUNCTION("""COMPUTED_VALUE"""),"Atención Psicopedagógica Infantil/Dirección del Área de Centros de Inclusión/Dirección del Área de Centros de Inclusión/Coord.5. Inclusión")</f>
        <v>Atención Psicopedagógica Infantil/Dirección del Área de Centros de Inclusión/Dirección del Área de Centros de Inclusión/Coord.5. Inclusión</v>
      </c>
      <c r="C78" s="49" t="str">
        <f ca="1">IFERROR(__xludf.DUMMYFUNCTION("""COMPUTED_VALUE"""),"5. Inclusión")</f>
        <v>5. Inclusión</v>
      </c>
      <c r="D78" s="49" t="str">
        <f ca="1">IFERROR(__xludf.DUMMYFUNCTION("""COMPUTED_VALUE"""),"Guadalajara bien educada")</f>
        <v>Guadalajara bien educada</v>
      </c>
      <c r="E78" s="49" t="str">
        <f ca="1">IFERROR(__xludf.DUMMYFUNCTION("""COMPUTED_VALUE"""),"Atención Psicopedagógica Infantil")</f>
        <v>Atención Psicopedagógica Infantil</v>
      </c>
      <c r="F78" s="49" t="str">
        <f ca="1">IFERROR(__xludf.DUMMYFUNCTION("""COMPUTED_VALUE"""),"A1C2 Actividades de diagnóstico y valoración psicológica ejecutadas para niñas y niños que requieran atención en el CAPI")</f>
        <v>A1C2 Actividades de diagnóstico y valoración psicológica ejecutadas para niñas y niños que requieran atención en el CAPI</v>
      </c>
      <c r="G78" s="49" t="str">
        <f ca="1">IFERROR(__xludf.DUMMYFUNCTION("""COMPUTED_VALUE"""),"Porcentaje de diagnósticos y valoraciones realizados a niñas y niños que requieran atención en el CAPI en 2023")</f>
        <v>Porcentaje de diagnósticos y valoraciones realizados a niñas y niños que requieran atención en el CAPI en 2023</v>
      </c>
      <c r="H78" s="49" t="str">
        <f ca="1">IFERROR(__xludf.DUMMYFUNCTION("""COMPUTED_VALUE"""),"MUJ Mayo")</f>
        <v>MUJ Mayo</v>
      </c>
      <c r="I78" s="49" t="str">
        <f ca="1">IFERROR(__xludf.DUMMYFUNCTION("""COMPUTED_VALUE"""),"Mayo")</f>
        <v>Mayo</v>
      </c>
      <c r="J78" s="49" t="str">
        <f ca="1">IFERROR(__xludf.DUMMYFUNCTION("""COMPUTED_VALUE"""),"MUJ")</f>
        <v>MUJ</v>
      </c>
      <c r="K78" s="50"/>
      <c r="L78" s="49" t="str">
        <f ca="1">IFERROR(__xludf.DUMMYFUNCTION("""COMPUTED_VALUE"""),"TRIMESTRE 2")</f>
        <v>TRIMESTRE 2</v>
      </c>
      <c r="M78" s="49" t="str">
        <f ca="1">IFERROR(__xludf.DUMMYFUNCTION("""COMPUTED_VALUE"""),"MUJERES ADULTAS")</f>
        <v>MUJERES ADULTAS</v>
      </c>
    </row>
    <row r="79" spans="1:13">
      <c r="A79" s="49" t="str">
        <f ca="1">IFERROR(__xludf.DUMMYFUNCTION("""COMPUTED_VALUE"""),"5.1.2.1")</f>
        <v>5.1.2.1</v>
      </c>
      <c r="B79" s="49" t="str">
        <f ca="1">IFERROR(__xludf.DUMMYFUNCTION("""COMPUTED_VALUE"""),"Atención Psicopedagógica Infantil/Dirección del Área de Centros de Inclusión/Dirección del Área de Centros de Inclusión/Coord.5. Inclusión")</f>
        <v>Atención Psicopedagógica Infantil/Dirección del Área de Centros de Inclusión/Dirección del Área de Centros de Inclusión/Coord.5. Inclusión</v>
      </c>
      <c r="C79" s="49" t="str">
        <f ca="1">IFERROR(__xludf.DUMMYFUNCTION("""COMPUTED_VALUE"""),"5. Inclusión")</f>
        <v>5. Inclusión</v>
      </c>
      <c r="D79" s="49" t="str">
        <f ca="1">IFERROR(__xludf.DUMMYFUNCTION("""COMPUTED_VALUE"""),"Guadalajara bien educada")</f>
        <v>Guadalajara bien educada</v>
      </c>
      <c r="E79" s="49" t="str">
        <f ca="1">IFERROR(__xludf.DUMMYFUNCTION("""COMPUTED_VALUE"""),"Atención Psicopedagógica Infantil")</f>
        <v>Atención Psicopedagógica Infantil</v>
      </c>
      <c r="F79" s="49" t="str">
        <f ca="1">IFERROR(__xludf.DUMMYFUNCTION("""COMPUTED_VALUE"""),"A1C2 Actividades de diagnóstico y valoración psicológica ejecutadas para niñas y niños que requieran atención en el CAPI")</f>
        <v>A1C2 Actividades de diagnóstico y valoración psicológica ejecutadas para niñas y niños que requieran atención en el CAPI</v>
      </c>
      <c r="G79" s="49" t="str">
        <f ca="1">IFERROR(__xludf.DUMMYFUNCTION("""COMPUTED_VALUE"""),"Porcentaje de diagnósticos y valoraciones realizados a niñas y niños que requieran atención en el CAPI en 2023")</f>
        <v>Porcentaje de diagnósticos y valoraciones realizados a niñas y niños que requieran atención en el CAPI en 2023</v>
      </c>
      <c r="H79" s="49" t="str">
        <f ca="1">IFERROR(__xludf.DUMMYFUNCTION("""COMPUTED_VALUE"""),"HOM Mayo")</f>
        <v>HOM Mayo</v>
      </c>
      <c r="I79" s="49" t="str">
        <f ca="1">IFERROR(__xludf.DUMMYFUNCTION("""COMPUTED_VALUE"""),"Mayo")</f>
        <v>Mayo</v>
      </c>
      <c r="J79" s="49" t="str">
        <f ca="1">IFERROR(__xludf.DUMMYFUNCTION("""COMPUTED_VALUE"""),"HOM")</f>
        <v>HOM</v>
      </c>
      <c r="K79" s="50"/>
      <c r="L79" s="49" t="str">
        <f ca="1">IFERROR(__xludf.DUMMYFUNCTION("""COMPUTED_VALUE"""),"TRIMESTRE 2")</f>
        <v>TRIMESTRE 2</v>
      </c>
      <c r="M79" s="49" t="str">
        <f ca="1">IFERROR(__xludf.DUMMYFUNCTION("""COMPUTED_VALUE"""),"HOMBRES ADULTOS")</f>
        <v>HOMBRES ADULTOS</v>
      </c>
    </row>
    <row r="80" spans="1:13">
      <c r="A80" s="49" t="str">
        <f ca="1">IFERROR(__xludf.DUMMYFUNCTION("""COMPUTED_VALUE"""),"5.1.2.1")</f>
        <v>5.1.2.1</v>
      </c>
      <c r="B80" s="49" t="str">
        <f ca="1">IFERROR(__xludf.DUMMYFUNCTION("""COMPUTED_VALUE"""),"Atención Psicopedagógica Infantil/Dirección del Área de Centros de Inclusión/Dirección del Área de Centros de Inclusión/Coord.5. Inclusión")</f>
        <v>Atención Psicopedagógica Infantil/Dirección del Área de Centros de Inclusión/Dirección del Área de Centros de Inclusión/Coord.5. Inclusión</v>
      </c>
      <c r="C80" s="49" t="str">
        <f ca="1">IFERROR(__xludf.DUMMYFUNCTION("""COMPUTED_VALUE"""),"5. Inclusión")</f>
        <v>5. Inclusión</v>
      </c>
      <c r="D80" s="49" t="str">
        <f ca="1">IFERROR(__xludf.DUMMYFUNCTION("""COMPUTED_VALUE"""),"Guadalajara bien educada")</f>
        <v>Guadalajara bien educada</v>
      </c>
      <c r="E80" s="49" t="str">
        <f ca="1">IFERROR(__xludf.DUMMYFUNCTION("""COMPUTED_VALUE"""),"Atención Psicopedagógica Infantil")</f>
        <v>Atención Psicopedagógica Infantil</v>
      </c>
      <c r="F80" s="49" t="str">
        <f ca="1">IFERROR(__xludf.DUMMYFUNCTION("""COMPUTED_VALUE"""),"A1C2 Actividades de diagnóstico y valoración psicológica ejecutadas para niñas y niños que requieran atención en el CAPI")</f>
        <v>A1C2 Actividades de diagnóstico y valoración psicológica ejecutadas para niñas y niños que requieran atención en el CAPI</v>
      </c>
      <c r="G80" s="49" t="str">
        <f ca="1">IFERROR(__xludf.DUMMYFUNCTION("""COMPUTED_VALUE"""),"Porcentaje de diagnósticos y valoraciones realizados a niñas y niños que requieran atención en el CAPI en 2023")</f>
        <v>Porcentaje de diagnósticos y valoraciones realizados a niñas y niños que requieran atención en el CAPI en 2023</v>
      </c>
      <c r="H80" s="49" t="str">
        <f ca="1">IFERROR(__xludf.DUMMYFUNCTION("""COMPUTED_VALUE"""),"AMM Mayo")</f>
        <v>AMM Mayo</v>
      </c>
      <c r="I80" s="49" t="str">
        <f ca="1">IFERROR(__xludf.DUMMYFUNCTION("""COMPUTED_VALUE"""),"Mayo")</f>
        <v>Mayo</v>
      </c>
      <c r="J80" s="49" t="str">
        <f ca="1">IFERROR(__xludf.DUMMYFUNCTION("""COMPUTED_VALUE"""),"AMM")</f>
        <v>AMM</v>
      </c>
      <c r="K80" s="50"/>
      <c r="L80" s="49" t="str">
        <f ca="1">IFERROR(__xludf.DUMMYFUNCTION("""COMPUTED_VALUE"""),"TRIMESTRE 2")</f>
        <v>TRIMESTRE 2</v>
      </c>
      <c r="M80" s="49" t="str">
        <f ca="1">IFERROR(__xludf.DUMMYFUNCTION("""COMPUTED_VALUE"""),"ADULTA MAYOR MUJER")</f>
        <v>ADULTA MAYOR MUJER</v>
      </c>
    </row>
    <row r="81" spans="1:13">
      <c r="A81" s="49" t="str">
        <f ca="1">IFERROR(__xludf.DUMMYFUNCTION("""COMPUTED_VALUE"""),"5.1.2.1")</f>
        <v>5.1.2.1</v>
      </c>
      <c r="B81" s="49" t="str">
        <f ca="1">IFERROR(__xludf.DUMMYFUNCTION("""COMPUTED_VALUE"""),"Atención Psicopedagógica Infantil/Dirección del Área de Centros de Inclusión/Dirección del Área de Centros de Inclusión/Coord.5. Inclusión")</f>
        <v>Atención Psicopedagógica Infantil/Dirección del Área de Centros de Inclusión/Dirección del Área de Centros de Inclusión/Coord.5. Inclusión</v>
      </c>
      <c r="C81" s="49" t="str">
        <f ca="1">IFERROR(__xludf.DUMMYFUNCTION("""COMPUTED_VALUE"""),"5. Inclusión")</f>
        <v>5. Inclusión</v>
      </c>
      <c r="D81" s="49" t="str">
        <f ca="1">IFERROR(__xludf.DUMMYFUNCTION("""COMPUTED_VALUE"""),"Guadalajara bien educada")</f>
        <v>Guadalajara bien educada</v>
      </c>
      <c r="E81" s="49" t="str">
        <f ca="1">IFERROR(__xludf.DUMMYFUNCTION("""COMPUTED_VALUE"""),"Atención Psicopedagógica Infantil")</f>
        <v>Atención Psicopedagógica Infantil</v>
      </c>
      <c r="F81" s="49" t="str">
        <f ca="1">IFERROR(__xludf.DUMMYFUNCTION("""COMPUTED_VALUE"""),"A1C2 Actividades de diagnóstico y valoración psicológica ejecutadas para niñas y niños que requieran atención en el CAPI")</f>
        <v>A1C2 Actividades de diagnóstico y valoración psicológica ejecutadas para niñas y niños que requieran atención en el CAPI</v>
      </c>
      <c r="G81" s="49" t="str">
        <f ca="1">IFERROR(__xludf.DUMMYFUNCTION("""COMPUTED_VALUE"""),"Porcentaje de diagnósticos y valoraciones realizados a niñas y niños que requieran atención en el CAPI en 2023")</f>
        <v>Porcentaje de diagnósticos y valoraciones realizados a niñas y niños que requieran atención en el CAPI en 2023</v>
      </c>
      <c r="H81" s="49" t="str">
        <f ca="1">IFERROR(__xludf.DUMMYFUNCTION("""COMPUTED_VALUE"""),"AMH Mayo")</f>
        <v>AMH Mayo</v>
      </c>
      <c r="I81" s="49" t="str">
        <f ca="1">IFERROR(__xludf.DUMMYFUNCTION("""COMPUTED_VALUE"""),"Mayo")</f>
        <v>Mayo</v>
      </c>
      <c r="J81" s="49" t="str">
        <f ca="1">IFERROR(__xludf.DUMMYFUNCTION("""COMPUTED_VALUE"""),"AMH")</f>
        <v>AMH</v>
      </c>
      <c r="K81" s="50"/>
      <c r="L81" s="49" t="str">
        <f ca="1">IFERROR(__xludf.DUMMYFUNCTION("""COMPUTED_VALUE"""),"TRIMESTRE 2")</f>
        <v>TRIMESTRE 2</v>
      </c>
      <c r="M81" s="49" t="str">
        <f ca="1">IFERROR(__xludf.DUMMYFUNCTION("""COMPUTED_VALUE"""),"ADULTO MAYOR HOMBRE")</f>
        <v>ADULTO MAYOR HOMBRE</v>
      </c>
    </row>
    <row r="82" spans="1:13">
      <c r="A82" s="49" t="str">
        <f ca="1">IFERROR(__xludf.DUMMYFUNCTION("""COMPUTED_VALUE"""),"5.1.2.0")</f>
        <v>5.1.2.0</v>
      </c>
      <c r="B82" s="49" t="str">
        <f ca="1">IFERROR(__xludf.DUMMYFUNCTION("""COMPUTED_VALUE"""),"Atención Psicopedagógica Infantil/Dirección del Área de Centros de Inclusión/Dirección del Área de Centros de Inclusión/Coord.5. Inclusión")</f>
        <v>Atención Psicopedagógica Infantil/Dirección del Área de Centros de Inclusión/Dirección del Área de Centros de Inclusión/Coord.5. Inclusión</v>
      </c>
      <c r="C82" s="49" t="str">
        <f ca="1">IFERROR(__xludf.DUMMYFUNCTION("""COMPUTED_VALUE"""),"5. Inclusión")</f>
        <v>5. Inclusión</v>
      </c>
      <c r="D82" s="49" t="str">
        <f ca="1">IFERROR(__xludf.DUMMYFUNCTION("""COMPUTED_VALUE"""),"Guadalajara bien educada")</f>
        <v>Guadalajara bien educada</v>
      </c>
      <c r="E82" s="49" t="str">
        <f ca="1">IFERROR(__xludf.DUMMYFUNCTION("""COMPUTED_VALUE"""),"Atención Psicopedagógica Infantil")</f>
        <v>Atención Psicopedagógica Infantil</v>
      </c>
      <c r="F82" s="49" t="str">
        <f ca="1">IFERROR(__xludf.DUMMYFUNCTION("""COMPUTED_VALUE"""),"C2. Atenciones terapéuticas brindadas a niñas y niños con barreras de aprendizaje en el Centro de Atención Psicopedagógica Infantil")</f>
        <v>C2. Atenciones terapéuticas brindadas a niñas y niños con barreras de aprendizaje en el Centro de Atención Psicopedagógica Infantil</v>
      </c>
      <c r="G82" s="49" t="str">
        <f ca="1">IFERROR(__xludf.DUMMYFUNCTION("""COMPUTED_VALUE"""),"Promedio de personas atendidas con atención terapéutica - educativa en el Centro de Atención Psicopedagógica Infantil durante el 2023")</f>
        <v>Promedio de personas atendidas con atención terapéutica - educativa en el Centro de Atención Psicopedagógica Infantil durante el 2023</v>
      </c>
      <c r="H82" s="49" t="str">
        <f ca="1">IFERROR(__xludf.DUMMYFUNCTION("""COMPUTED_VALUE"""),"NAS Junio")</f>
        <v>NAS Junio</v>
      </c>
      <c r="I82" s="49" t="str">
        <f ca="1">IFERROR(__xludf.DUMMYFUNCTION("""COMPUTED_VALUE"""),"Junio")</f>
        <v>Junio</v>
      </c>
      <c r="J82" s="49" t="str">
        <f ca="1">IFERROR(__xludf.DUMMYFUNCTION("""COMPUTED_VALUE"""),"NAS")</f>
        <v>NAS</v>
      </c>
      <c r="K82" s="50">
        <f ca="1">IFERROR(__xludf.DUMMYFUNCTION("""COMPUTED_VALUE"""),56)</f>
        <v>56</v>
      </c>
      <c r="L82" s="49" t="str">
        <f ca="1">IFERROR(__xludf.DUMMYFUNCTION("""COMPUTED_VALUE"""),"TRIMESTRE 2")</f>
        <v>TRIMESTRE 2</v>
      </c>
      <c r="M82" s="49" t="str">
        <f ca="1">IFERROR(__xludf.DUMMYFUNCTION("""COMPUTED_VALUE"""),"NIÑAS")</f>
        <v>NIÑAS</v>
      </c>
    </row>
    <row r="83" spans="1:13">
      <c r="A83" s="49" t="str">
        <f ca="1">IFERROR(__xludf.DUMMYFUNCTION("""COMPUTED_VALUE"""),"5.1.2.0")</f>
        <v>5.1.2.0</v>
      </c>
      <c r="B83" s="49" t="str">
        <f ca="1">IFERROR(__xludf.DUMMYFUNCTION("""COMPUTED_VALUE"""),"Atención Psicopedagógica Infantil/Dirección del Área de Centros de Inclusión/Dirección del Área de Centros de Inclusión/Coord.5. Inclusión")</f>
        <v>Atención Psicopedagógica Infantil/Dirección del Área de Centros de Inclusión/Dirección del Área de Centros de Inclusión/Coord.5. Inclusión</v>
      </c>
      <c r="C83" s="49" t="str">
        <f ca="1">IFERROR(__xludf.DUMMYFUNCTION("""COMPUTED_VALUE"""),"5. Inclusión")</f>
        <v>5. Inclusión</v>
      </c>
      <c r="D83" s="49" t="str">
        <f ca="1">IFERROR(__xludf.DUMMYFUNCTION("""COMPUTED_VALUE"""),"Guadalajara bien educada")</f>
        <v>Guadalajara bien educada</v>
      </c>
      <c r="E83" s="49" t="str">
        <f ca="1">IFERROR(__xludf.DUMMYFUNCTION("""COMPUTED_VALUE"""),"Atención Psicopedagógica Infantil")</f>
        <v>Atención Psicopedagógica Infantil</v>
      </c>
      <c r="F83" s="49" t="str">
        <f ca="1">IFERROR(__xludf.DUMMYFUNCTION("""COMPUTED_VALUE"""),"C2. Atenciones terapéuticas brindadas a niñas y niños con barreras de aprendizaje en el Centro de Atención Psicopedagógica Infantil")</f>
        <v>C2. Atenciones terapéuticas brindadas a niñas y niños con barreras de aprendizaje en el Centro de Atención Psicopedagógica Infantil</v>
      </c>
      <c r="G83" s="49" t="str">
        <f ca="1">IFERROR(__xludf.DUMMYFUNCTION("""COMPUTED_VALUE"""),"Promedio de personas atendidas con atención terapéutica - educativa en el Centro de Atención Psicopedagógica Infantil durante el 2023")</f>
        <v>Promedio de personas atendidas con atención terapéutica - educativa en el Centro de Atención Psicopedagógica Infantil durante el 2023</v>
      </c>
      <c r="H83" s="49" t="str">
        <f ca="1">IFERROR(__xludf.DUMMYFUNCTION("""COMPUTED_VALUE"""),"NOS Junio")</f>
        <v>NOS Junio</v>
      </c>
      <c r="I83" s="49" t="str">
        <f ca="1">IFERROR(__xludf.DUMMYFUNCTION("""COMPUTED_VALUE"""),"Junio")</f>
        <v>Junio</v>
      </c>
      <c r="J83" s="49" t="str">
        <f ca="1">IFERROR(__xludf.DUMMYFUNCTION("""COMPUTED_VALUE"""),"NOS")</f>
        <v>NOS</v>
      </c>
      <c r="K83" s="50">
        <f ca="1">IFERROR(__xludf.DUMMYFUNCTION("""COMPUTED_VALUE"""),117)</f>
        <v>117</v>
      </c>
      <c r="L83" s="49" t="str">
        <f ca="1">IFERROR(__xludf.DUMMYFUNCTION("""COMPUTED_VALUE"""),"TRIMESTRE 2")</f>
        <v>TRIMESTRE 2</v>
      </c>
      <c r="M83" s="49" t="str">
        <f ca="1">IFERROR(__xludf.DUMMYFUNCTION("""COMPUTED_VALUE"""),"NIÑOS")</f>
        <v>NIÑOS</v>
      </c>
    </row>
    <row r="84" spans="1:13">
      <c r="A84" s="49" t="str">
        <f ca="1">IFERROR(__xludf.DUMMYFUNCTION("""COMPUTED_VALUE"""),"5.1.2.0")</f>
        <v>5.1.2.0</v>
      </c>
      <c r="B84" s="49" t="str">
        <f ca="1">IFERROR(__xludf.DUMMYFUNCTION("""COMPUTED_VALUE"""),"Atención Psicopedagógica Infantil/Dirección del Área de Centros de Inclusión/Dirección del Área de Centros de Inclusión/Coord.5. Inclusión")</f>
        <v>Atención Psicopedagógica Infantil/Dirección del Área de Centros de Inclusión/Dirección del Área de Centros de Inclusión/Coord.5. Inclusión</v>
      </c>
      <c r="C84" s="49" t="str">
        <f ca="1">IFERROR(__xludf.DUMMYFUNCTION("""COMPUTED_VALUE"""),"5. Inclusión")</f>
        <v>5. Inclusión</v>
      </c>
      <c r="D84" s="49" t="str">
        <f ca="1">IFERROR(__xludf.DUMMYFUNCTION("""COMPUTED_VALUE"""),"Guadalajara bien educada")</f>
        <v>Guadalajara bien educada</v>
      </c>
      <c r="E84" s="49" t="str">
        <f ca="1">IFERROR(__xludf.DUMMYFUNCTION("""COMPUTED_VALUE"""),"Atención Psicopedagógica Infantil")</f>
        <v>Atención Psicopedagógica Infantil</v>
      </c>
      <c r="F84" s="49" t="str">
        <f ca="1">IFERROR(__xludf.DUMMYFUNCTION("""COMPUTED_VALUE"""),"C2. Atenciones terapéuticas brindadas a niñas y niños con barreras de aprendizaje en el Centro de Atención Psicopedagógica Infantil")</f>
        <v>C2. Atenciones terapéuticas brindadas a niñas y niños con barreras de aprendizaje en el Centro de Atención Psicopedagógica Infantil</v>
      </c>
      <c r="G84" s="49" t="str">
        <f ca="1">IFERROR(__xludf.DUMMYFUNCTION("""COMPUTED_VALUE"""),"Promedio de personas atendidas con atención terapéutica - educativa en el Centro de Atención Psicopedagógica Infantil durante el 2023")</f>
        <v>Promedio de personas atendidas con atención terapéutica - educativa en el Centro de Atención Psicopedagógica Infantil durante el 2023</v>
      </c>
      <c r="H84" s="49" t="str">
        <f ca="1">IFERROR(__xludf.DUMMYFUNCTION("""COMPUTED_VALUE"""),"AM JUNIO")</f>
        <v>AM JUNIO</v>
      </c>
      <c r="I84" s="49" t="str">
        <f ca="1">IFERROR(__xludf.DUMMYFUNCTION("""COMPUTED_VALUE"""),"Junio")</f>
        <v>Junio</v>
      </c>
      <c r="J84" s="49" t="str">
        <f ca="1">IFERROR(__xludf.DUMMYFUNCTION("""COMPUTED_VALUE"""),"AM")</f>
        <v>AM</v>
      </c>
      <c r="K84" s="50"/>
      <c r="L84" s="49" t="str">
        <f ca="1">IFERROR(__xludf.DUMMYFUNCTION("""COMPUTED_VALUE"""),"TRIMESTRE 2")</f>
        <v>TRIMESTRE 2</v>
      </c>
      <c r="M84" s="49" t="str">
        <f ca="1">IFERROR(__xludf.DUMMYFUNCTION("""COMPUTED_VALUE"""),"ADOLESCENTES MUJERES")</f>
        <v>ADOLESCENTES MUJERES</v>
      </c>
    </row>
    <row r="85" spans="1:13">
      <c r="A85" s="49" t="str">
        <f ca="1">IFERROR(__xludf.DUMMYFUNCTION("""COMPUTED_VALUE"""),"5.1.2.0")</f>
        <v>5.1.2.0</v>
      </c>
      <c r="B85" s="49" t="str">
        <f ca="1">IFERROR(__xludf.DUMMYFUNCTION("""COMPUTED_VALUE"""),"Atención Psicopedagógica Infantil/Dirección del Área de Centros de Inclusión/Dirección del Área de Centros de Inclusión/Coord.5. Inclusión")</f>
        <v>Atención Psicopedagógica Infantil/Dirección del Área de Centros de Inclusión/Dirección del Área de Centros de Inclusión/Coord.5. Inclusión</v>
      </c>
      <c r="C85" s="49" t="str">
        <f ca="1">IFERROR(__xludf.DUMMYFUNCTION("""COMPUTED_VALUE"""),"5. Inclusión")</f>
        <v>5. Inclusión</v>
      </c>
      <c r="D85" s="49" t="str">
        <f ca="1">IFERROR(__xludf.DUMMYFUNCTION("""COMPUTED_VALUE"""),"Guadalajara bien educada")</f>
        <v>Guadalajara bien educada</v>
      </c>
      <c r="E85" s="49" t="str">
        <f ca="1">IFERROR(__xludf.DUMMYFUNCTION("""COMPUTED_VALUE"""),"Atención Psicopedagógica Infantil")</f>
        <v>Atención Psicopedagógica Infantil</v>
      </c>
      <c r="F85" s="49" t="str">
        <f ca="1">IFERROR(__xludf.DUMMYFUNCTION("""COMPUTED_VALUE"""),"C2. Atenciones terapéuticas brindadas a niñas y niños con barreras de aprendizaje en el Centro de Atención Psicopedagógica Infantil")</f>
        <v>C2. Atenciones terapéuticas brindadas a niñas y niños con barreras de aprendizaje en el Centro de Atención Psicopedagógica Infantil</v>
      </c>
      <c r="G85" s="49" t="str">
        <f ca="1">IFERROR(__xludf.DUMMYFUNCTION("""COMPUTED_VALUE"""),"Promedio de personas atendidas con atención terapéutica - educativa en el Centro de Atención Psicopedagógica Infantil durante el 2023")</f>
        <v>Promedio de personas atendidas con atención terapéutica - educativa en el Centro de Atención Psicopedagógica Infantil durante el 2023</v>
      </c>
      <c r="H85" s="49" t="str">
        <f ca="1">IFERROR(__xludf.DUMMYFUNCTION("""COMPUTED_VALUE"""),"AM JUNIO")</f>
        <v>AM JUNIO</v>
      </c>
      <c r="I85" s="49" t="str">
        <f ca="1">IFERROR(__xludf.DUMMYFUNCTION("""COMPUTED_VALUE"""),"Junio")</f>
        <v>Junio</v>
      </c>
      <c r="J85" s="49" t="str">
        <f ca="1">IFERROR(__xludf.DUMMYFUNCTION("""COMPUTED_VALUE"""),"AH")</f>
        <v>AH</v>
      </c>
      <c r="K85" s="50"/>
      <c r="L85" s="49" t="str">
        <f ca="1">IFERROR(__xludf.DUMMYFUNCTION("""COMPUTED_VALUE"""),"TRIMESTRE 2")</f>
        <v>TRIMESTRE 2</v>
      </c>
      <c r="M85" s="49" t="str">
        <f ca="1">IFERROR(__xludf.DUMMYFUNCTION("""COMPUTED_VALUE"""),"ADOLESCENTES HOMBRES")</f>
        <v>ADOLESCENTES HOMBRES</v>
      </c>
    </row>
    <row r="86" spans="1:13">
      <c r="A86" s="49" t="str">
        <f ca="1">IFERROR(__xludf.DUMMYFUNCTION("""COMPUTED_VALUE"""),"5.1.2.0")</f>
        <v>5.1.2.0</v>
      </c>
      <c r="B86" s="49" t="str">
        <f ca="1">IFERROR(__xludf.DUMMYFUNCTION("""COMPUTED_VALUE"""),"Atención Psicopedagógica Infantil/Dirección del Área de Centros de Inclusión/Dirección del Área de Centros de Inclusión/Coord.5. Inclusión")</f>
        <v>Atención Psicopedagógica Infantil/Dirección del Área de Centros de Inclusión/Dirección del Área de Centros de Inclusión/Coord.5. Inclusión</v>
      </c>
      <c r="C86" s="49" t="str">
        <f ca="1">IFERROR(__xludf.DUMMYFUNCTION("""COMPUTED_VALUE"""),"5. Inclusión")</f>
        <v>5. Inclusión</v>
      </c>
      <c r="D86" s="49" t="str">
        <f ca="1">IFERROR(__xludf.DUMMYFUNCTION("""COMPUTED_VALUE"""),"Guadalajara bien educada")</f>
        <v>Guadalajara bien educada</v>
      </c>
      <c r="E86" s="49" t="str">
        <f ca="1">IFERROR(__xludf.DUMMYFUNCTION("""COMPUTED_VALUE"""),"Atención Psicopedagógica Infantil")</f>
        <v>Atención Psicopedagógica Infantil</v>
      </c>
      <c r="F86" s="49" t="str">
        <f ca="1">IFERROR(__xludf.DUMMYFUNCTION("""COMPUTED_VALUE"""),"C2. Atenciones terapéuticas brindadas a niñas y niños con barreras de aprendizaje en el Centro de Atención Psicopedagógica Infantil")</f>
        <v>C2. Atenciones terapéuticas brindadas a niñas y niños con barreras de aprendizaje en el Centro de Atención Psicopedagógica Infantil</v>
      </c>
      <c r="G86" s="49" t="str">
        <f ca="1">IFERROR(__xludf.DUMMYFUNCTION("""COMPUTED_VALUE"""),"Promedio de personas atendidas con atención terapéutica - educativa en el Centro de Atención Psicopedagógica Infantil durante el 2023")</f>
        <v>Promedio de personas atendidas con atención terapéutica - educativa en el Centro de Atención Psicopedagógica Infantil durante el 2023</v>
      </c>
      <c r="H86" s="49" t="str">
        <f ca="1">IFERROR(__xludf.DUMMYFUNCTION("""COMPUTED_VALUE"""),"MUJ Junio")</f>
        <v>MUJ Junio</v>
      </c>
      <c r="I86" s="49" t="str">
        <f ca="1">IFERROR(__xludf.DUMMYFUNCTION("""COMPUTED_VALUE"""),"Junio")</f>
        <v>Junio</v>
      </c>
      <c r="J86" s="49" t="str">
        <f ca="1">IFERROR(__xludf.DUMMYFUNCTION("""COMPUTED_VALUE"""),"MUJ")</f>
        <v>MUJ</v>
      </c>
      <c r="K86" s="50"/>
      <c r="L86" s="49" t="str">
        <f ca="1">IFERROR(__xludf.DUMMYFUNCTION("""COMPUTED_VALUE"""),"TRIMESTRE 2")</f>
        <v>TRIMESTRE 2</v>
      </c>
      <c r="M86" s="49" t="str">
        <f ca="1">IFERROR(__xludf.DUMMYFUNCTION("""COMPUTED_VALUE"""),"MUJERES ADULTAS")</f>
        <v>MUJERES ADULTAS</v>
      </c>
    </row>
    <row r="87" spans="1:13">
      <c r="A87" s="49" t="str">
        <f ca="1">IFERROR(__xludf.DUMMYFUNCTION("""COMPUTED_VALUE"""),"5.1.2.0")</f>
        <v>5.1.2.0</v>
      </c>
      <c r="B87" s="49" t="str">
        <f ca="1">IFERROR(__xludf.DUMMYFUNCTION("""COMPUTED_VALUE"""),"Atención Psicopedagógica Infantil/Dirección del Área de Centros de Inclusión/Dirección del Área de Centros de Inclusión/Coord.5. Inclusión")</f>
        <v>Atención Psicopedagógica Infantil/Dirección del Área de Centros de Inclusión/Dirección del Área de Centros de Inclusión/Coord.5. Inclusión</v>
      </c>
      <c r="C87" s="49" t="str">
        <f ca="1">IFERROR(__xludf.DUMMYFUNCTION("""COMPUTED_VALUE"""),"5. Inclusión")</f>
        <v>5. Inclusión</v>
      </c>
      <c r="D87" s="49" t="str">
        <f ca="1">IFERROR(__xludf.DUMMYFUNCTION("""COMPUTED_VALUE"""),"Guadalajara bien educada")</f>
        <v>Guadalajara bien educada</v>
      </c>
      <c r="E87" s="49" t="str">
        <f ca="1">IFERROR(__xludf.DUMMYFUNCTION("""COMPUTED_VALUE"""),"Atención Psicopedagógica Infantil")</f>
        <v>Atención Psicopedagógica Infantil</v>
      </c>
      <c r="F87" s="49" t="str">
        <f ca="1">IFERROR(__xludf.DUMMYFUNCTION("""COMPUTED_VALUE"""),"C2. Atenciones terapéuticas brindadas a niñas y niños con barreras de aprendizaje en el Centro de Atención Psicopedagógica Infantil")</f>
        <v>C2. Atenciones terapéuticas brindadas a niñas y niños con barreras de aprendizaje en el Centro de Atención Psicopedagógica Infantil</v>
      </c>
      <c r="G87" s="49" t="str">
        <f ca="1">IFERROR(__xludf.DUMMYFUNCTION("""COMPUTED_VALUE"""),"Promedio de personas atendidas con atención terapéutica - educativa en el Centro de Atención Psicopedagógica Infantil durante el 2023")</f>
        <v>Promedio de personas atendidas con atención terapéutica - educativa en el Centro de Atención Psicopedagógica Infantil durante el 2023</v>
      </c>
      <c r="H87" s="49" t="str">
        <f ca="1">IFERROR(__xludf.DUMMYFUNCTION("""COMPUTED_VALUE"""),"HOM Junio")</f>
        <v>HOM Junio</v>
      </c>
      <c r="I87" s="49" t="str">
        <f ca="1">IFERROR(__xludf.DUMMYFUNCTION("""COMPUTED_VALUE"""),"Junio")</f>
        <v>Junio</v>
      </c>
      <c r="J87" s="49" t="str">
        <f ca="1">IFERROR(__xludf.DUMMYFUNCTION("""COMPUTED_VALUE"""),"HOM")</f>
        <v>HOM</v>
      </c>
      <c r="K87" s="50"/>
      <c r="L87" s="49" t="str">
        <f ca="1">IFERROR(__xludf.DUMMYFUNCTION("""COMPUTED_VALUE"""),"TRIMESTRE 2")</f>
        <v>TRIMESTRE 2</v>
      </c>
      <c r="M87" s="49" t="str">
        <f ca="1">IFERROR(__xludf.DUMMYFUNCTION("""COMPUTED_VALUE"""),"HOMBRES ADULTOS")</f>
        <v>HOMBRES ADULTOS</v>
      </c>
    </row>
    <row r="88" spans="1:13">
      <c r="A88" s="49" t="str">
        <f ca="1">IFERROR(__xludf.DUMMYFUNCTION("""COMPUTED_VALUE"""),"5.1.2.0")</f>
        <v>5.1.2.0</v>
      </c>
      <c r="B88" s="49" t="str">
        <f ca="1">IFERROR(__xludf.DUMMYFUNCTION("""COMPUTED_VALUE"""),"Atención Psicopedagógica Infantil/Dirección del Área de Centros de Inclusión/Dirección del Área de Centros de Inclusión/Coord.5. Inclusión")</f>
        <v>Atención Psicopedagógica Infantil/Dirección del Área de Centros de Inclusión/Dirección del Área de Centros de Inclusión/Coord.5. Inclusión</v>
      </c>
      <c r="C88" s="49" t="str">
        <f ca="1">IFERROR(__xludf.DUMMYFUNCTION("""COMPUTED_VALUE"""),"5. Inclusión")</f>
        <v>5. Inclusión</v>
      </c>
      <c r="D88" s="49" t="str">
        <f ca="1">IFERROR(__xludf.DUMMYFUNCTION("""COMPUTED_VALUE"""),"Guadalajara bien educada")</f>
        <v>Guadalajara bien educada</v>
      </c>
      <c r="E88" s="49" t="str">
        <f ca="1">IFERROR(__xludf.DUMMYFUNCTION("""COMPUTED_VALUE"""),"Atención Psicopedagógica Infantil")</f>
        <v>Atención Psicopedagógica Infantil</v>
      </c>
      <c r="F88" s="49" t="str">
        <f ca="1">IFERROR(__xludf.DUMMYFUNCTION("""COMPUTED_VALUE"""),"C2. Atenciones terapéuticas brindadas a niñas y niños con barreras de aprendizaje en el Centro de Atención Psicopedagógica Infantil")</f>
        <v>C2. Atenciones terapéuticas brindadas a niñas y niños con barreras de aprendizaje en el Centro de Atención Psicopedagógica Infantil</v>
      </c>
      <c r="G88" s="49" t="str">
        <f ca="1">IFERROR(__xludf.DUMMYFUNCTION("""COMPUTED_VALUE"""),"Promedio de personas atendidas con atención terapéutica - educativa en el Centro de Atención Psicopedagógica Infantil durante el 2023")</f>
        <v>Promedio de personas atendidas con atención terapéutica - educativa en el Centro de Atención Psicopedagógica Infantil durante el 2023</v>
      </c>
      <c r="H88" s="49" t="str">
        <f ca="1">IFERROR(__xludf.DUMMYFUNCTION("""COMPUTED_VALUE"""),"AMM Junio")</f>
        <v>AMM Junio</v>
      </c>
      <c r="I88" s="49" t="str">
        <f ca="1">IFERROR(__xludf.DUMMYFUNCTION("""COMPUTED_VALUE"""),"Junio")</f>
        <v>Junio</v>
      </c>
      <c r="J88" s="49" t="str">
        <f ca="1">IFERROR(__xludf.DUMMYFUNCTION("""COMPUTED_VALUE"""),"AMM")</f>
        <v>AMM</v>
      </c>
      <c r="K88" s="50"/>
      <c r="L88" s="49" t="str">
        <f ca="1">IFERROR(__xludf.DUMMYFUNCTION("""COMPUTED_VALUE"""),"TRIMESTRE 2")</f>
        <v>TRIMESTRE 2</v>
      </c>
      <c r="M88" s="49" t="str">
        <f ca="1">IFERROR(__xludf.DUMMYFUNCTION("""COMPUTED_VALUE"""),"ADULTA MAYOR MUJER")</f>
        <v>ADULTA MAYOR MUJER</v>
      </c>
    </row>
    <row r="89" spans="1:13">
      <c r="A89" s="49" t="str">
        <f ca="1">IFERROR(__xludf.DUMMYFUNCTION("""COMPUTED_VALUE"""),"5.1.2.0")</f>
        <v>5.1.2.0</v>
      </c>
      <c r="B89" s="49" t="str">
        <f ca="1">IFERROR(__xludf.DUMMYFUNCTION("""COMPUTED_VALUE"""),"Atención Psicopedagógica Infantil/Dirección del Área de Centros de Inclusión/Dirección del Área de Centros de Inclusión/Coord.5. Inclusión")</f>
        <v>Atención Psicopedagógica Infantil/Dirección del Área de Centros de Inclusión/Dirección del Área de Centros de Inclusión/Coord.5. Inclusión</v>
      </c>
      <c r="C89" s="49" t="str">
        <f ca="1">IFERROR(__xludf.DUMMYFUNCTION("""COMPUTED_VALUE"""),"5. Inclusión")</f>
        <v>5. Inclusión</v>
      </c>
      <c r="D89" s="49" t="str">
        <f ca="1">IFERROR(__xludf.DUMMYFUNCTION("""COMPUTED_VALUE"""),"Guadalajara bien educada")</f>
        <v>Guadalajara bien educada</v>
      </c>
      <c r="E89" s="49" t="str">
        <f ca="1">IFERROR(__xludf.DUMMYFUNCTION("""COMPUTED_VALUE"""),"Atención Psicopedagógica Infantil")</f>
        <v>Atención Psicopedagógica Infantil</v>
      </c>
      <c r="F89" s="49" t="str">
        <f ca="1">IFERROR(__xludf.DUMMYFUNCTION("""COMPUTED_VALUE"""),"C2. Atenciones terapéuticas brindadas a niñas y niños con barreras de aprendizaje en el Centro de Atención Psicopedagógica Infantil")</f>
        <v>C2. Atenciones terapéuticas brindadas a niñas y niños con barreras de aprendizaje en el Centro de Atención Psicopedagógica Infantil</v>
      </c>
      <c r="G89" s="49" t="str">
        <f ca="1">IFERROR(__xludf.DUMMYFUNCTION("""COMPUTED_VALUE"""),"Promedio de personas atendidas con atención terapéutica - educativa en el Centro de Atención Psicopedagógica Infantil durante el 2023")</f>
        <v>Promedio de personas atendidas con atención terapéutica - educativa en el Centro de Atención Psicopedagógica Infantil durante el 2023</v>
      </c>
      <c r="H89" s="49" t="str">
        <f ca="1">IFERROR(__xludf.DUMMYFUNCTION("""COMPUTED_VALUE"""),"AMH Junio")</f>
        <v>AMH Junio</v>
      </c>
      <c r="I89" s="49" t="str">
        <f ca="1">IFERROR(__xludf.DUMMYFUNCTION("""COMPUTED_VALUE"""),"Junio")</f>
        <v>Junio</v>
      </c>
      <c r="J89" s="49" t="str">
        <f ca="1">IFERROR(__xludf.DUMMYFUNCTION("""COMPUTED_VALUE"""),"AMH")</f>
        <v>AMH</v>
      </c>
      <c r="K89" s="50"/>
      <c r="L89" s="49" t="str">
        <f ca="1">IFERROR(__xludf.DUMMYFUNCTION("""COMPUTED_VALUE"""),"TRIMESTRE 2")</f>
        <v>TRIMESTRE 2</v>
      </c>
      <c r="M89" s="49" t="str">
        <f ca="1">IFERROR(__xludf.DUMMYFUNCTION("""COMPUTED_VALUE"""),"ADULTO MAYOR HOMBRE")</f>
        <v>ADULTO MAYOR HOMBRE</v>
      </c>
    </row>
    <row r="90" spans="1:13">
      <c r="A90" s="49" t="str">
        <f ca="1">IFERROR(__xludf.DUMMYFUNCTION("""COMPUTED_VALUE"""),"5.1.2.1")</f>
        <v>5.1.2.1</v>
      </c>
      <c r="B90" s="49" t="str">
        <f ca="1">IFERROR(__xludf.DUMMYFUNCTION("""COMPUTED_VALUE"""),"Atención Psicopedagógica Infantil/Dirección del Área de Centros de Inclusión/Dirección del Área de Centros de Inclusión/Coord.5. Inclusión")</f>
        <v>Atención Psicopedagógica Infantil/Dirección del Área de Centros de Inclusión/Dirección del Área de Centros de Inclusión/Coord.5. Inclusión</v>
      </c>
      <c r="C90" s="49" t="str">
        <f ca="1">IFERROR(__xludf.DUMMYFUNCTION("""COMPUTED_VALUE"""),"5. Inclusión")</f>
        <v>5. Inclusión</v>
      </c>
      <c r="D90" s="49" t="str">
        <f ca="1">IFERROR(__xludf.DUMMYFUNCTION("""COMPUTED_VALUE"""),"Guadalajara bien educada")</f>
        <v>Guadalajara bien educada</v>
      </c>
      <c r="E90" s="49" t="str">
        <f ca="1">IFERROR(__xludf.DUMMYFUNCTION("""COMPUTED_VALUE"""),"Atención Psicopedagógica Infantil")</f>
        <v>Atención Psicopedagógica Infantil</v>
      </c>
      <c r="F90" s="49" t="str">
        <f ca="1">IFERROR(__xludf.DUMMYFUNCTION("""COMPUTED_VALUE"""),"A1C2 Actividades de diagnóstico y valoración psicológica ejecutadas para niñas y niños que requieran atención en el CAPI")</f>
        <v>A1C2 Actividades de diagnóstico y valoración psicológica ejecutadas para niñas y niños que requieran atención en el CAPI</v>
      </c>
      <c r="G90" s="49" t="str">
        <f ca="1">IFERROR(__xludf.DUMMYFUNCTION("""COMPUTED_VALUE"""),"Porcentaje de diagnósticos y valoraciones realizados a niñas y niños que requieran atención en el CAPI en 2023")</f>
        <v>Porcentaje de diagnósticos y valoraciones realizados a niñas y niños que requieran atención en el CAPI en 2023</v>
      </c>
      <c r="H90" s="49" t="str">
        <f ca="1">IFERROR(__xludf.DUMMYFUNCTION("""COMPUTED_VALUE"""),"NAS Junio")</f>
        <v>NAS Junio</v>
      </c>
      <c r="I90" s="49" t="str">
        <f ca="1">IFERROR(__xludf.DUMMYFUNCTION("""COMPUTED_VALUE"""),"Junio")</f>
        <v>Junio</v>
      </c>
      <c r="J90" s="49" t="str">
        <f ca="1">IFERROR(__xludf.DUMMYFUNCTION("""COMPUTED_VALUE"""),"NAS")</f>
        <v>NAS</v>
      </c>
      <c r="K90" s="50">
        <f ca="1">IFERROR(__xludf.DUMMYFUNCTION("""COMPUTED_VALUE"""),5)</f>
        <v>5</v>
      </c>
      <c r="L90" s="49" t="str">
        <f ca="1">IFERROR(__xludf.DUMMYFUNCTION("""COMPUTED_VALUE"""),"TRIMESTRE 2")</f>
        <v>TRIMESTRE 2</v>
      </c>
      <c r="M90" s="49" t="str">
        <f ca="1">IFERROR(__xludf.DUMMYFUNCTION("""COMPUTED_VALUE"""),"NIÑAS")</f>
        <v>NIÑAS</v>
      </c>
    </row>
    <row r="91" spans="1:13">
      <c r="A91" s="49" t="str">
        <f ca="1">IFERROR(__xludf.DUMMYFUNCTION("""COMPUTED_VALUE"""),"5.1.2.1")</f>
        <v>5.1.2.1</v>
      </c>
      <c r="B91" s="49" t="str">
        <f ca="1">IFERROR(__xludf.DUMMYFUNCTION("""COMPUTED_VALUE"""),"Atención Psicopedagógica Infantil/Dirección del Área de Centros de Inclusión/Dirección del Área de Centros de Inclusión/Coord.5. Inclusión")</f>
        <v>Atención Psicopedagógica Infantil/Dirección del Área de Centros de Inclusión/Dirección del Área de Centros de Inclusión/Coord.5. Inclusión</v>
      </c>
      <c r="C91" s="49" t="str">
        <f ca="1">IFERROR(__xludf.DUMMYFUNCTION("""COMPUTED_VALUE"""),"5. Inclusión")</f>
        <v>5. Inclusión</v>
      </c>
      <c r="D91" s="49" t="str">
        <f ca="1">IFERROR(__xludf.DUMMYFUNCTION("""COMPUTED_VALUE"""),"Guadalajara bien educada")</f>
        <v>Guadalajara bien educada</v>
      </c>
      <c r="E91" s="49" t="str">
        <f ca="1">IFERROR(__xludf.DUMMYFUNCTION("""COMPUTED_VALUE"""),"Atención Psicopedagógica Infantil")</f>
        <v>Atención Psicopedagógica Infantil</v>
      </c>
      <c r="F91" s="49" t="str">
        <f ca="1">IFERROR(__xludf.DUMMYFUNCTION("""COMPUTED_VALUE"""),"A1C2 Actividades de diagnóstico y valoración psicológica ejecutadas para niñas y niños que requieran atención en el CAPI")</f>
        <v>A1C2 Actividades de diagnóstico y valoración psicológica ejecutadas para niñas y niños que requieran atención en el CAPI</v>
      </c>
      <c r="G91" s="49" t="str">
        <f ca="1">IFERROR(__xludf.DUMMYFUNCTION("""COMPUTED_VALUE"""),"Porcentaje de diagnósticos y valoraciones realizados a niñas y niños que requieran atención en el CAPI en 2023")</f>
        <v>Porcentaje de diagnósticos y valoraciones realizados a niñas y niños que requieran atención en el CAPI en 2023</v>
      </c>
      <c r="H91" s="49" t="str">
        <f ca="1">IFERROR(__xludf.DUMMYFUNCTION("""COMPUTED_VALUE"""),"NOS Junio")</f>
        <v>NOS Junio</v>
      </c>
      <c r="I91" s="49" t="str">
        <f ca="1">IFERROR(__xludf.DUMMYFUNCTION("""COMPUTED_VALUE"""),"Junio")</f>
        <v>Junio</v>
      </c>
      <c r="J91" s="49" t="str">
        <f ca="1">IFERROR(__xludf.DUMMYFUNCTION("""COMPUTED_VALUE"""),"NOS")</f>
        <v>NOS</v>
      </c>
      <c r="K91" s="50">
        <f ca="1">IFERROR(__xludf.DUMMYFUNCTION("""COMPUTED_VALUE"""),13)</f>
        <v>13</v>
      </c>
      <c r="L91" s="49" t="str">
        <f ca="1">IFERROR(__xludf.DUMMYFUNCTION("""COMPUTED_VALUE"""),"TRIMESTRE 2")</f>
        <v>TRIMESTRE 2</v>
      </c>
      <c r="M91" s="49" t="str">
        <f ca="1">IFERROR(__xludf.DUMMYFUNCTION("""COMPUTED_VALUE"""),"NIÑOS")</f>
        <v>NIÑOS</v>
      </c>
    </row>
    <row r="92" spans="1:13">
      <c r="A92" s="49" t="str">
        <f ca="1">IFERROR(__xludf.DUMMYFUNCTION("""COMPUTED_VALUE"""),"5.1.2.1")</f>
        <v>5.1.2.1</v>
      </c>
      <c r="B92" s="49" t="str">
        <f ca="1">IFERROR(__xludf.DUMMYFUNCTION("""COMPUTED_VALUE"""),"Atención Psicopedagógica Infantil/Dirección del Área de Centros de Inclusión/Dirección del Área de Centros de Inclusión/Coord.5. Inclusión")</f>
        <v>Atención Psicopedagógica Infantil/Dirección del Área de Centros de Inclusión/Dirección del Área de Centros de Inclusión/Coord.5. Inclusión</v>
      </c>
      <c r="C92" s="49" t="str">
        <f ca="1">IFERROR(__xludf.DUMMYFUNCTION("""COMPUTED_VALUE"""),"5. Inclusión")</f>
        <v>5. Inclusión</v>
      </c>
      <c r="D92" s="49" t="str">
        <f ca="1">IFERROR(__xludf.DUMMYFUNCTION("""COMPUTED_VALUE"""),"Guadalajara bien educada")</f>
        <v>Guadalajara bien educada</v>
      </c>
      <c r="E92" s="49" t="str">
        <f ca="1">IFERROR(__xludf.DUMMYFUNCTION("""COMPUTED_VALUE"""),"Atención Psicopedagógica Infantil")</f>
        <v>Atención Psicopedagógica Infantil</v>
      </c>
      <c r="F92" s="49" t="str">
        <f ca="1">IFERROR(__xludf.DUMMYFUNCTION("""COMPUTED_VALUE"""),"A1C2 Actividades de diagnóstico y valoración psicológica ejecutadas para niñas y niños que requieran atención en el CAPI")</f>
        <v>A1C2 Actividades de diagnóstico y valoración psicológica ejecutadas para niñas y niños que requieran atención en el CAPI</v>
      </c>
      <c r="G92" s="49" t="str">
        <f ca="1">IFERROR(__xludf.DUMMYFUNCTION("""COMPUTED_VALUE"""),"Porcentaje de diagnósticos y valoraciones realizados a niñas y niños que requieran atención en el CAPI en 2023")</f>
        <v>Porcentaje de diagnósticos y valoraciones realizados a niñas y niños que requieran atención en el CAPI en 2023</v>
      </c>
      <c r="H92" s="49" t="str">
        <f ca="1">IFERROR(__xludf.DUMMYFUNCTION("""COMPUTED_VALUE"""),"AM JUNIO")</f>
        <v>AM JUNIO</v>
      </c>
      <c r="I92" s="49" t="str">
        <f ca="1">IFERROR(__xludf.DUMMYFUNCTION("""COMPUTED_VALUE"""),"Junio")</f>
        <v>Junio</v>
      </c>
      <c r="J92" s="49" t="str">
        <f ca="1">IFERROR(__xludf.DUMMYFUNCTION("""COMPUTED_VALUE"""),"AM")</f>
        <v>AM</v>
      </c>
      <c r="K92" s="50"/>
      <c r="L92" s="49" t="str">
        <f ca="1">IFERROR(__xludf.DUMMYFUNCTION("""COMPUTED_VALUE"""),"TRIMESTRE 2")</f>
        <v>TRIMESTRE 2</v>
      </c>
      <c r="M92" s="49" t="str">
        <f ca="1">IFERROR(__xludf.DUMMYFUNCTION("""COMPUTED_VALUE"""),"ADOLESCENTES MUJERES")</f>
        <v>ADOLESCENTES MUJERES</v>
      </c>
    </row>
    <row r="93" spans="1:13">
      <c r="A93" s="49" t="str">
        <f ca="1">IFERROR(__xludf.DUMMYFUNCTION("""COMPUTED_VALUE"""),"5.1.2.1")</f>
        <v>5.1.2.1</v>
      </c>
      <c r="B93" s="49" t="str">
        <f ca="1">IFERROR(__xludf.DUMMYFUNCTION("""COMPUTED_VALUE"""),"Atención Psicopedagógica Infantil/Dirección del Área de Centros de Inclusión/Dirección del Área de Centros de Inclusión/Coord.5. Inclusión")</f>
        <v>Atención Psicopedagógica Infantil/Dirección del Área de Centros de Inclusión/Dirección del Área de Centros de Inclusión/Coord.5. Inclusión</v>
      </c>
      <c r="C93" s="49" t="str">
        <f ca="1">IFERROR(__xludf.DUMMYFUNCTION("""COMPUTED_VALUE"""),"5. Inclusión")</f>
        <v>5. Inclusión</v>
      </c>
      <c r="D93" s="49" t="str">
        <f ca="1">IFERROR(__xludf.DUMMYFUNCTION("""COMPUTED_VALUE"""),"Guadalajara bien educada")</f>
        <v>Guadalajara bien educada</v>
      </c>
      <c r="E93" s="49" t="str">
        <f ca="1">IFERROR(__xludf.DUMMYFUNCTION("""COMPUTED_VALUE"""),"Atención Psicopedagógica Infantil")</f>
        <v>Atención Psicopedagógica Infantil</v>
      </c>
      <c r="F93" s="49" t="str">
        <f ca="1">IFERROR(__xludf.DUMMYFUNCTION("""COMPUTED_VALUE"""),"A1C2 Actividades de diagnóstico y valoración psicológica ejecutadas para niñas y niños que requieran atención en el CAPI")</f>
        <v>A1C2 Actividades de diagnóstico y valoración psicológica ejecutadas para niñas y niños que requieran atención en el CAPI</v>
      </c>
      <c r="G93" s="49" t="str">
        <f ca="1">IFERROR(__xludf.DUMMYFUNCTION("""COMPUTED_VALUE"""),"Porcentaje de diagnósticos y valoraciones realizados a niñas y niños que requieran atención en el CAPI en 2023")</f>
        <v>Porcentaje de diagnósticos y valoraciones realizados a niñas y niños que requieran atención en el CAPI en 2023</v>
      </c>
      <c r="H93" s="49" t="str">
        <f ca="1">IFERROR(__xludf.DUMMYFUNCTION("""COMPUTED_VALUE"""),"AM JUNIO")</f>
        <v>AM JUNIO</v>
      </c>
      <c r="I93" s="49" t="str">
        <f ca="1">IFERROR(__xludf.DUMMYFUNCTION("""COMPUTED_VALUE"""),"Junio")</f>
        <v>Junio</v>
      </c>
      <c r="J93" s="49" t="str">
        <f ca="1">IFERROR(__xludf.DUMMYFUNCTION("""COMPUTED_VALUE"""),"AH")</f>
        <v>AH</v>
      </c>
      <c r="K93" s="50"/>
      <c r="L93" s="49" t="str">
        <f ca="1">IFERROR(__xludf.DUMMYFUNCTION("""COMPUTED_VALUE"""),"TRIMESTRE 2")</f>
        <v>TRIMESTRE 2</v>
      </c>
      <c r="M93" s="49" t="str">
        <f ca="1">IFERROR(__xludf.DUMMYFUNCTION("""COMPUTED_VALUE"""),"ADOLESCENTES HOMBRES")</f>
        <v>ADOLESCENTES HOMBRES</v>
      </c>
    </row>
    <row r="94" spans="1:13">
      <c r="A94" s="49" t="str">
        <f ca="1">IFERROR(__xludf.DUMMYFUNCTION("""COMPUTED_VALUE"""),"5.1.2.1")</f>
        <v>5.1.2.1</v>
      </c>
      <c r="B94" s="49" t="str">
        <f ca="1">IFERROR(__xludf.DUMMYFUNCTION("""COMPUTED_VALUE"""),"Atención Psicopedagógica Infantil/Dirección del Área de Centros de Inclusión/Dirección del Área de Centros de Inclusión/Coord.5. Inclusión")</f>
        <v>Atención Psicopedagógica Infantil/Dirección del Área de Centros de Inclusión/Dirección del Área de Centros de Inclusión/Coord.5. Inclusión</v>
      </c>
      <c r="C94" s="49" t="str">
        <f ca="1">IFERROR(__xludf.DUMMYFUNCTION("""COMPUTED_VALUE"""),"5. Inclusión")</f>
        <v>5. Inclusión</v>
      </c>
      <c r="D94" s="49" t="str">
        <f ca="1">IFERROR(__xludf.DUMMYFUNCTION("""COMPUTED_VALUE"""),"Guadalajara bien educada")</f>
        <v>Guadalajara bien educada</v>
      </c>
      <c r="E94" s="49" t="str">
        <f ca="1">IFERROR(__xludf.DUMMYFUNCTION("""COMPUTED_VALUE"""),"Atención Psicopedagógica Infantil")</f>
        <v>Atención Psicopedagógica Infantil</v>
      </c>
      <c r="F94" s="49" t="str">
        <f ca="1">IFERROR(__xludf.DUMMYFUNCTION("""COMPUTED_VALUE"""),"A1C2 Actividades de diagnóstico y valoración psicológica ejecutadas para niñas y niños que requieran atención en el CAPI")</f>
        <v>A1C2 Actividades de diagnóstico y valoración psicológica ejecutadas para niñas y niños que requieran atención en el CAPI</v>
      </c>
      <c r="G94" s="49" t="str">
        <f ca="1">IFERROR(__xludf.DUMMYFUNCTION("""COMPUTED_VALUE"""),"Porcentaje de diagnósticos y valoraciones realizados a niñas y niños que requieran atención en el CAPI en 2023")</f>
        <v>Porcentaje de diagnósticos y valoraciones realizados a niñas y niños que requieran atención en el CAPI en 2023</v>
      </c>
      <c r="H94" s="49" t="str">
        <f ca="1">IFERROR(__xludf.DUMMYFUNCTION("""COMPUTED_VALUE"""),"MUJ Junio")</f>
        <v>MUJ Junio</v>
      </c>
      <c r="I94" s="49" t="str">
        <f ca="1">IFERROR(__xludf.DUMMYFUNCTION("""COMPUTED_VALUE"""),"Junio")</f>
        <v>Junio</v>
      </c>
      <c r="J94" s="49" t="str">
        <f ca="1">IFERROR(__xludf.DUMMYFUNCTION("""COMPUTED_VALUE"""),"MUJ")</f>
        <v>MUJ</v>
      </c>
      <c r="K94" s="50"/>
      <c r="L94" s="49" t="str">
        <f ca="1">IFERROR(__xludf.DUMMYFUNCTION("""COMPUTED_VALUE"""),"TRIMESTRE 2")</f>
        <v>TRIMESTRE 2</v>
      </c>
      <c r="M94" s="49" t="str">
        <f ca="1">IFERROR(__xludf.DUMMYFUNCTION("""COMPUTED_VALUE"""),"MUJERES ADULTAS")</f>
        <v>MUJERES ADULTAS</v>
      </c>
    </row>
    <row r="95" spans="1:13">
      <c r="A95" s="49" t="str">
        <f ca="1">IFERROR(__xludf.DUMMYFUNCTION("""COMPUTED_VALUE"""),"5.1.2.1")</f>
        <v>5.1.2.1</v>
      </c>
      <c r="B95" s="49" t="str">
        <f ca="1">IFERROR(__xludf.DUMMYFUNCTION("""COMPUTED_VALUE"""),"Atención Psicopedagógica Infantil/Dirección del Área de Centros de Inclusión/Dirección del Área de Centros de Inclusión/Coord.5. Inclusión")</f>
        <v>Atención Psicopedagógica Infantil/Dirección del Área de Centros de Inclusión/Dirección del Área de Centros de Inclusión/Coord.5. Inclusión</v>
      </c>
      <c r="C95" s="49" t="str">
        <f ca="1">IFERROR(__xludf.DUMMYFUNCTION("""COMPUTED_VALUE"""),"5. Inclusión")</f>
        <v>5. Inclusión</v>
      </c>
      <c r="D95" s="49" t="str">
        <f ca="1">IFERROR(__xludf.DUMMYFUNCTION("""COMPUTED_VALUE"""),"Guadalajara bien educada")</f>
        <v>Guadalajara bien educada</v>
      </c>
      <c r="E95" s="49" t="str">
        <f ca="1">IFERROR(__xludf.DUMMYFUNCTION("""COMPUTED_VALUE"""),"Atención Psicopedagógica Infantil")</f>
        <v>Atención Psicopedagógica Infantil</v>
      </c>
      <c r="F95" s="49" t="str">
        <f ca="1">IFERROR(__xludf.DUMMYFUNCTION("""COMPUTED_VALUE"""),"A1C2 Actividades de diagnóstico y valoración psicológica ejecutadas para niñas y niños que requieran atención en el CAPI")</f>
        <v>A1C2 Actividades de diagnóstico y valoración psicológica ejecutadas para niñas y niños que requieran atención en el CAPI</v>
      </c>
      <c r="G95" s="49" t="str">
        <f ca="1">IFERROR(__xludf.DUMMYFUNCTION("""COMPUTED_VALUE"""),"Porcentaje de diagnósticos y valoraciones realizados a niñas y niños que requieran atención en el CAPI en 2023")</f>
        <v>Porcentaje de diagnósticos y valoraciones realizados a niñas y niños que requieran atención en el CAPI en 2023</v>
      </c>
      <c r="H95" s="49" t="str">
        <f ca="1">IFERROR(__xludf.DUMMYFUNCTION("""COMPUTED_VALUE"""),"HOM Junio")</f>
        <v>HOM Junio</v>
      </c>
      <c r="I95" s="49" t="str">
        <f ca="1">IFERROR(__xludf.DUMMYFUNCTION("""COMPUTED_VALUE"""),"Junio")</f>
        <v>Junio</v>
      </c>
      <c r="J95" s="49" t="str">
        <f ca="1">IFERROR(__xludf.DUMMYFUNCTION("""COMPUTED_VALUE"""),"HOM")</f>
        <v>HOM</v>
      </c>
      <c r="K95" s="50"/>
      <c r="L95" s="49" t="str">
        <f ca="1">IFERROR(__xludf.DUMMYFUNCTION("""COMPUTED_VALUE"""),"TRIMESTRE 2")</f>
        <v>TRIMESTRE 2</v>
      </c>
      <c r="M95" s="49" t="str">
        <f ca="1">IFERROR(__xludf.DUMMYFUNCTION("""COMPUTED_VALUE"""),"HOMBRES ADULTOS")</f>
        <v>HOMBRES ADULTOS</v>
      </c>
    </row>
    <row r="96" spans="1:13">
      <c r="A96" s="49" t="str">
        <f ca="1">IFERROR(__xludf.DUMMYFUNCTION("""COMPUTED_VALUE"""),"5.1.2.1")</f>
        <v>5.1.2.1</v>
      </c>
      <c r="B96" s="49" t="str">
        <f ca="1">IFERROR(__xludf.DUMMYFUNCTION("""COMPUTED_VALUE"""),"Atención Psicopedagógica Infantil/Dirección del Área de Centros de Inclusión/Dirección del Área de Centros de Inclusión/Coord.5. Inclusión")</f>
        <v>Atención Psicopedagógica Infantil/Dirección del Área de Centros de Inclusión/Dirección del Área de Centros de Inclusión/Coord.5. Inclusión</v>
      </c>
      <c r="C96" s="49" t="str">
        <f ca="1">IFERROR(__xludf.DUMMYFUNCTION("""COMPUTED_VALUE"""),"5. Inclusión")</f>
        <v>5. Inclusión</v>
      </c>
      <c r="D96" s="49" t="str">
        <f ca="1">IFERROR(__xludf.DUMMYFUNCTION("""COMPUTED_VALUE"""),"Guadalajara bien educada")</f>
        <v>Guadalajara bien educada</v>
      </c>
      <c r="E96" s="49" t="str">
        <f ca="1">IFERROR(__xludf.DUMMYFUNCTION("""COMPUTED_VALUE"""),"Atención Psicopedagógica Infantil")</f>
        <v>Atención Psicopedagógica Infantil</v>
      </c>
      <c r="F96" s="49" t="str">
        <f ca="1">IFERROR(__xludf.DUMMYFUNCTION("""COMPUTED_VALUE"""),"A1C2 Actividades de diagnóstico y valoración psicológica ejecutadas para niñas y niños que requieran atención en el CAPI")</f>
        <v>A1C2 Actividades de diagnóstico y valoración psicológica ejecutadas para niñas y niños que requieran atención en el CAPI</v>
      </c>
      <c r="G96" s="49" t="str">
        <f ca="1">IFERROR(__xludf.DUMMYFUNCTION("""COMPUTED_VALUE"""),"Porcentaje de diagnósticos y valoraciones realizados a niñas y niños que requieran atención en el CAPI en 2023")</f>
        <v>Porcentaje de diagnósticos y valoraciones realizados a niñas y niños que requieran atención en el CAPI en 2023</v>
      </c>
      <c r="H96" s="49" t="str">
        <f ca="1">IFERROR(__xludf.DUMMYFUNCTION("""COMPUTED_VALUE"""),"AMM Junio")</f>
        <v>AMM Junio</v>
      </c>
      <c r="I96" s="49" t="str">
        <f ca="1">IFERROR(__xludf.DUMMYFUNCTION("""COMPUTED_VALUE"""),"Junio")</f>
        <v>Junio</v>
      </c>
      <c r="J96" s="49" t="str">
        <f ca="1">IFERROR(__xludf.DUMMYFUNCTION("""COMPUTED_VALUE"""),"AMM")</f>
        <v>AMM</v>
      </c>
      <c r="K96" s="50"/>
      <c r="L96" s="49" t="str">
        <f ca="1">IFERROR(__xludf.DUMMYFUNCTION("""COMPUTED_VALUE"""),"TRIMESTRE 2")</f>
        <v>TRIMESTRE 2</v>
      </c>
      <c r="M96" s="49" t="str">
        <f ca="1">IFERROR(__xludf.DUMMYFUNCTION("""COMPUTED_VALUE"""),"ADULTA MAYOR MUJER")</f>
        <v>ADULTA MAYOR MUJER</v>
      </c>
    </row>
    <row r="97" spans="1:13">
      <c r="A97" s="49" t="str">
        <f ca="1">IFERROR(__xludf.DUMMYFUNCTION("""COMPUTED_VALUE"""),"5.1.2.1")</f>
        <v>5.1.2.1</v>
      </c>
      <c r="B97" s="49" t="str">
        <f ca="1">IFERROR(__xludf.DUMMYFUNCTION("""COMPUTED_VALUE"""),"Atención Psicopedagógica Infantil/Dirección del Área de Centros de Inclusión/Dirección del Área de Centros de Inclusión/Coord.5. Inclusión")</f>
        <v>Atención Psicopedagógica Infantil/Dirección del Área de Centros de Inclusión/Dirección del Área de Centros de Inclusión/Coord.5. Inclusión</v>
      </c>
      <c r="C97" s="49" t="str">
        <f ca="1">IFERROR(__xludf.DUMMYFUNCTION("""COMPUTED_VALUE"""),"5. Inclusión")</f>
        <v>5. Inclusión</v>
      </c>
      <c r="D97" s="49" t="str">
        <f ca="1">IFERROR(__xludf.DUMMYFUNCTION("""COMPUTED_VALUE"""),"Guadalajara bien educada")</f>
        <v>Guadalajara bien educada</v>
      </c>
      <c r="E97" s="49" t="str">
        <f ca="1">IFERROR(__xludf.DUMMYFUNCTION("""COMPUTED_VALUE"""),"Atención Psicopedagógica Infantil")</f>
        <v>Atención Psicopedagógica Infantil</v>
      </c>
      <c r="F97" s="49" t="str">
        <f ca="1">IFERROR(__xludf.DUMMYFUNCTION("""COMPUTED_VALUE"""),"A1C2 Actividades de diagnóstico y valoración psicológica ejecutadas para niñas y niños que requieran atención en el CAPI")</f>
        <v>A1C2 Actividades de diagnóstico y valoración psicológica ejecutadas para niñas y niños que requieran atención en el CAPI</v>
      </c>
      <c r="G97" s="49" t="str">
        <f ca="1">IFERROR(__xludf.DUMMYFUNCTION("""COMPUTED_VALUE"""),"Porcentaje de diagnósticos y valoraciones realizados a niñas y niños que requieran atención en el CAPI en 2023")</f>
        <v>Porcentaje de diagnósticos y valoraciones realizados a niñas y niños que requieran atención en el CAPI en 2023</v>
      </c>
      <c r="H97" s="49" t="str">
        <f ca="1">IFERROR(__xludf.DUMMYFUNCTION("""COMPUTED_VALUE"""),"AMH Junio")</f>
        <v>AMH Junio</v>
      </c>
      <c r="I97" s="49" t="str">
        <f ca="1">IFERROR(__xludf.DUMMYFUNCTION("""COMPUTED_VALUE"""),"Junio")</f>
        <v>Junio</v>
      </c>
      <c r="J97" s="49" t="str">
        <f ca="1">IFERROR(__xludf.DUMMYFUNCTION("""COMPUTED_VALUE"""),"AMH")</f>
        <v>AMH</v>
      </c>
      <c r="K97" s="50"/>
      <c r="L97" s="49" t="str">
        <f ca="1">IFERROR(__xludf.DUMMYFUNCTION("""COMPUTED_VALUE"""),"TRIMESTRE 2")</f>
        <v>TRIMESTRE 2</v>
      </c>
      <c r="M97" s="49" t="str">
        <f ca="1">IFERROR(__xludf.DUMMYFUNCTION("""COMPUTED_VALUE"""),"ADULTO MAYOR HOMBRE")</f>
        <v>ADULTO MAYOR HOMBRE</v>
      </c>
    </row>
    <row r="98" spans="1:13">
      <c r="A98" s="49" t="str">
        <f ca="1">IFERROR(__xludf.DUMMYFUNCTION("""COMPUTED_VALUE"""),"5.1.2.0")</f>
        <v>5.1.2.0</v>
      </c>
      <c r="B98" s="49" t="str">
        <f ca="1">IFERROR(__xludf.DUMMYFUNCTION("""COMPUTED_VALUE"""),"Atención Psicopedagógica Infantil/Dirección del Área de Centros de Inclusión/Dirección del Área de Centros de Inclusión/Coord.5. Inclusión")</f>
        <v>Atención Psicopedagógica Infantil/Dirección del Área de Centros de Inclusión/Dirección del Área de Centros de Inclusión/Coord.5. Inclusión</v>
      </c>
      <c r="C98" s="49" t="str">
        <f ca="1">IFERROR(__xludf.DUMMYFUNCTION("""COMPUTED_VALUE"""),"5. Inclusión")</f>
        <v>5. Inclusión</v>
      </c>
      <c r="D98" s="49" t="str">
        <f ca="1">IFERROR(__xludf.DUMMYFUNCTION("""COMPUTED_VALUE"""),"Guadalajara bien educada")</f>
        <v>Guadalajara bien educada</v>
      </c>
      <c r="E98" s="49" t="str">
        <f ca="1">IFERROR(__xludf.DUMMYFUNCTION("""COMPUTED_VALUE"""),"Atención Psicopedagógica Infantil")</f>
        <v>Atención Psicopedagógica Infantil</v>
      </c>
      <c r="F98" s="49" t="str">
        <f ca="1">IFERROR(__xludf.DUMMYFUNCTION("""COMPUTED_VALUE"""),"C2. Atenciones terapéuticas brindadas a niñas y niños con barreras de aprendizaje en el Centro de Atención Psicopedagógica Infantil")</f>
        <v>C2. Atenciones terapéuticas brindadas a niñas y niños con barreras de aprendizaje en el Centro de Atención Psicopedagógica Infantil</v>
      </c>
      <c r="G98" s="49" t="str">
        <f ca="1">IFERROR(__xludf.DUMMYFUNCTION("""COMPUTED_VALUE"""),"Promedio de personas atendidas con atención terapéutica - educativa en el Centro de Atención Psicopedagógica Infantil durante el 2023")</f>
        <v>Promedio de personas atendidas con atención terapéutica - educativa en el Centro de Atención Psicopedagógica Infantil durante el 2023</v>
      </c>
      <c r="H98" s="49" t="str">
        <f ca="1">IFERROR(__xludf.DUMMYFUNCTION("""COMPUTED_VALUE"""),"NAS Julio")</f>
        <v>NAS Julio</v>
      </c>
      <c r="I98" s="49" t="str">
        <f ca="1">IFERROR(__xludf.DUMMYFUNCTION("""COMPUTED_VALUE"""),"Julio")</f>
        <v>Julio</v>
      </c>
      <c r="J98" s="49" t="str">
        <f ca="1">IFERROR(__xludf.DUMMYFUNCTION("""COMPUTED_VALUE"""),"NAS")</f>
        <v>NAS</v>
      </c>
      <c r="K98" s="50">
        <f ca="1">IFERROR(__xludf.DUMMYFUNCTION("""COMPUTED_VALUE"""),18)</f>
        <v>18</v>
      </c>
      <c r="L98" s="49" t="str">
        <f ca="1">IFERROR(__xludf.DUMMYFUNCTION("""COMPUTED_VALUE"""),"TRIMESTRE 3")</f>
        <v>TRIMESTRE 3</v>
      </c>
      <c r="M98" s="49" t="str">
        <f ca="1">IFERROR(__xludf.DUMMYFUNCTION("""COMPUTED_VALUE"""),"NIÑAS")</f>
        <v>NIÑAS</v>
      </c>
    </row>
    <row r="99" spans="1:13">
      <c r="A99" s="49" t="str">
        <f ca="1">IFERROR(__xludf.DUMMYFUNCTION("""COMPUTED_VALUE"""),"5.1.2.0")</f>
        <v>5.1.2.0</v>
      </c>
      <c r="B99" s="49" t="str">
        <f ca="1">IFERROR(__xludf.DUMMYFUNCTION("""COMPUTED_VALUE"""),"Atención Psicopedagógica Infantil/Dirección del Área de Centros de Inclusión/Dirección del Área de Centros de Inclusión/Coord.5. Inclusión")</f>
        <v>Atención Psicopedagógica Infantil/Dirección del Área de Centros de Inclusión/Dirección del Área de Centros de Inclusión/Coord.5. Inclusión</v>
      </c>
      <c r="C99" s="49" t="str">
        <f ca="1">IFERROR(__xludf.DUMMYFUNCTION("""COMPUTED_VALUE"""),"5. Inclusión")</f>
        <v>5. Inclusión</v>
      </c>
      <c r="D99" s="49" t="str">
        <f ca="1">IFERROR(__xludf.DUMMYFUNCTION("""COMPUTED_VALUE"""),"Guadalajara bien educada")</f>
        <v>Guadalajara bien educada</v>
      </c>
      <c r="E99" s="49" t="str">
        <f ca="1">IFERROR(__xludf.DUMMYFUNCTION("""COMPUTED_VALUE"""),"Atención Psicopedagógica Infantil")</f>
        <v>Atención Psicopedagógica Infantil</v>
      </c>
      <c r="F99" s="49" t="str">
        <f ca="1">IFERROR(__xludf.DUMMYFUNCTION("""COMPUTED_VALUE"""),"C2. Atenciones terapéuticas brindadas a niñas y niños con barreras de aprendizaje en el Centro de Atención Psicopedagógica Infantil")</f>
        <v>C2. Atenciones terapéuticas brindadas a niñas y niños con barreras de aprendizaje en el Centro de Atención Psicopedagógica Infantil</v>
      </c>
      <c r="G99" s="49" t="str">
        <f ca="1">IFERROR(__xludf.DUMMYFUNCTION("""COMPUTED_VALUE"""),"Promedio de personas atendidas con atención terapéutica - educativa en el Centro de Atención Psicopedagógica Infantil durante el 2023")</f>
        <v>Promedio de personas atendidas con atención terapéutica - educativa en el Centro de Atención Psicopedagógica Infantil durante el 2023</v>
      </c>
      <c r="H99" s="49" t="str">
        <f ca="1">IFERROR(__xludf.DUMMYFUNCTION("""COMPUTED_VALUE"""),"NOS Julio")</f>
        <v>NOS Julio</v>
      </c>
      <c r="I99" s="49" t="str">
        <f ca="1">IFERROR(__xludf.DUMMYFUNCTION("""COMPUTED_VALUE"""),"Julio")</f>
        <v>Julio</v>
      </c>
      <c r="J99" s="49" t="str">
        <f ca="1">IFERROR(__xludf.DUMMYFUNCTION("""COMPUTED_VALUE"""),"NOS")</f>
        <v>NOS</v>
      </c>
      <c r="K99" s="50">
        <f ca="1">IFERROR(__xludf.DUMMYFUNCTION("""COMPUTED_VALUE"""),40)</f>
        <v>40</v>
      </c>
      <c r="L99" s="49" t="str">
        <f ca="1">IFERROR(__xludf.DUMMYFUNCTION("""COMPUTED_VALUE"""),"TRIMESTRE 3")</f>
        <v>TRIMESTRE 3</v>
      </c>
      <c r="M99" s="49" t="str">
        <f ca="1">IFERROR(__xludf.DUMMYFUNCTION("""COMPUTED_VALUE"""),"NIÑOS")</f>
        <v>NIÑOS</v>
      </c>
    </row>
    <row r="100" spans="1:13">
      <c r="A100" s="49" t="str">
        <f ca="1">IFERROR(__xludf.DUMMYFUNCTION("""COMPUTED_VALUE"""),"5.1.2.0")</f>
        <v>5.1.2.0</v>
      </c>
      <c r="B100" s="49" t="str">
        <f ca="1">IFERROR(__xludf.DUMMYFUNCTION("""COMPUTED_VALUE"""),"Atención Psicopedagógica Infantil/Dirección del Área de Centros de Inclusión/Dirección del Área de Centros de Inclusión/Coord.5. Inclusión")</f>
        <v>Atención Psicopedagógica Infantil/Dirección del Área de Centros de Inclusión/Dirección del Área de Centros de Inclusión/Coord.5. Inclusión</v>
      </c>
      <c r="C100" s="49" t="str">
        <f ca="1">IFERROR(__xludf.DUMMYFUNCTION("""COMPUTED_VALUE"""),"5. Inclusión")</f>
        <v>5. Inclusión</v>
      </c>
      <c r="D100" s="49" t="str">
        <f ca="1">IFERROR(__xludf.DUMMYFUNCTION("""COMPUTED_VALUE"""),"Guadalajara bien educada")</f>
        <v>Guadalajara bien educada</v>
      </c>
      <c r="E100" s="49" t="str">
        <f ca="1">IFERROR(__xludf.DUMMYFUNCTION("""COMPUTED_VALUE"""),"Atención Psicopedagógica Infantil")</f>
        <v>Atención Psicopedagógica Infantil</v>
      </c>
      <c r="F100" s="49" t="str">
        <f ca="1">IFERROR(__xludf.DUMMYFUNCTION("""COMPUTED_VALUE"""),"C2. Atenciones terapéuticas brindadas a niñas y niños con barreras de aprendizaje en el Centro de Atención Psicopedagógica Infantil")</f>
        <v>C2. Atenciones terapéuticas brindadas a niñas y niños con barreras de aprendizaje en el Centro de Atención Psicopedagógica Infantil</v>
      </c>
      <c r="G100" s="49" t="str">
        <f ca="1">IFERROR(__xludf.DUMMYFUNCTION("""COMPUTED_VALUE"""),"Promedio de personas atendidas con atención terapéutica - educativa en el Centro de Atención Psicopedagógica Infantil durante el 2023")</f>
        <v>Promedio de personas atendidas con atención terapéutica - educativa en el Centro de Atención Psicopedagógica Infantil durante el 2023</v>
      </c>
      <c r="H100" s="49" t="str">
        <f ca="1">IFERROR(__xludf.DUMMYFUNCTION("""COMPUTED_VALUE"""),"AM JULIO")</f>
        <v>AM JULIO</v>
      </c>
      <c r="I100" s="49" t="str">
        <f ca="1">IFERROR(__xludf.DUMMYFUNCTION("""COMPUTED_VALUE"""),"Julio")</f>
        <v>Julio</v>
      </c>
      <c r="J100" s="49" t="str">
        <f ca="1">IFERROR(__xludf.DUMMYFUNCTION("""COMPUTED_VALUE"""),"AM")</f>
        <v>AM</v>
      </c>
      <c r="K100" s="50"/>
      <c r="L100" s="49" t="str">
        <f ca="1">IFERROR(__xludf.DUMMYFUNCTION("""COMPUTED_VALUE"""),"TRIMESTRE 3")</f>
        <v>TRIMESTRE 3</v>
      </c>
      <c r="M100" s="49" t="str">
        <f ca="1">IFERROR(__xludf.DUMMYFUNCTION("""COMPUTED_VALUE"""),"ADOLESCENTES MUJERES")</f>
        <v>ADOLESCENTES MUJERES</v>
      </c>
    </row>
    <row r="101" spans="1:13">
      <c r="A101" s="49" t="str">
        <f ca="1">IFERROR(__xludf.DUMMYFUNCTION("""COMPUTED_VALUE"""),"5.1.2.0")</f>
        <v>5.1.2.0</v>
      </c>
      <c r="B101" s="49" t="str">
        <f ca="1">IFERROR(__xludf.DUMMYFUNCTION("""COMPUTED_VALUE"""),"Atención Psicopedagógica Infantil/Dirección del Área de Centros de Inclusión/Dirección del Área de Centros de Inclusión/Coord.5. Inclusión")</f>
        <v>Atención Psicopedagógica Infantil/Dirección del Área de Centros de Inclusión/Dirección del Área de Centros de Inclusión/Coord.5. Inclusión</v>
      </c>
      <c r="C101" s="49" t="str">
        <f ca="1">IFERROR(__xludf.DUMMYFUNCTION("""COMPUTED_VALUE"""),"5. Inclusión")</f>
        <v>5. Inclusión</v>
      </c>
      <c r="D101" s="49" t="str">
        <f ca="1">IFERROR(__xludf.DUMMYFUNCTION("""COMPUTED_VALUE"""),"Guadalajara bien educada")</f>
        <v>Guadalajara bien educada</v>
      </c>
      <c r="E101" s="49" t="str">
        <f ca="1">IFERROR(__xludf.DUMMYFUNCTION("""COMPUTED_VALUE"""),"Atención Psicopedagógica Infantil")</f>
        <v>Atención Psicopedagógica Infantil</v>
      </c>
      <c r="F101" s="49" t="str">
        <f ca="1">IFERROR(__xludf.DUMMYFUNCTION("""COMPUTED_VALUE"""),"C2. Atenciones terapéuticas brindadas a niñas y niños con barreras de aprendizaje en el Centro de Atención Psicopedagógica Infantil")</f>
        <v>C2. Atenciones terapéuticas brindadas a niñas y niños con barreras de aprendizaje en el Centro de Atención Psicopedagógica Infantil</v>
      </c>
      <c r="G101" s="49" t="str">
        <f ca="1">IFERROR(__xludf.DUMMYFUNCTION("""COMPUTED_VALUE"""),"Promedio de personas atendidas con atención terapéutica - educativa en el Centro de Atención Psicopedagógica Infantil durante el 2023")</f>
        <v>Promedio de personas atendidas con atención terapéutica - educativa en el Centro de Atención Psicopedagógica Infantil durante el 2023</v>
      </c>
      <c r="H101" s="49" t="str">
        <f ca="1">IFERROR(__xludf.DUMMYFUNCTION("""COMPUTED_VALUE"""),"AH JULIO")</f>
        <v>AH JULIO</v>
      </c>
      <c r="I101" s="49" t="str">
        <f ca="1">IFERROR(__xludf.DUMMYFUNCTION("""COMPUTED_VALUE"""),"Julio")</f>
        <v>Julio</v>
      </c>
      <c r="J101" s="49" t="str">
        <f ca="1">IFERROR(__xludf.DUMMYFUNCTION("""COMPUTED_VALUE"""),"AH")</f>
        <v>AH</v>
      </c>
      <c r="K101" s="50"/>
      <c r="L101" s="49" t="str">
        <f ca="1">IFERROR(__xludf.DUMMYFUNCTION("""COMPUTED_VALUE"""),"TRIMESTRE 3")</f>
        <v>TRIMESTRE 3</v>
      </c>
      <c r="M101" s="49" t="str">
        <f ca="1">IFERROR(__xludf.DUMMYFUNCTION("""COMPUTED_VALUE"""),"ADOLESCENTES HOMBRES")</f>
        <v>ADOLESCENTES HOMBRES</v>
      </c>
    </row>
    <row r="102" spans="1:13">
      <c r="A102" s="49" t="str">
        <f ca="1">IFERROR(__xludf.DUMMYFUNCTION("""COMPUTED_VALUE"""),"5.1.2.0")</f>
        <v>5.1.2.0</v>
      </c>
      <c r="B102" s="49" t="str">
        <f ca="1">IFERROR(__xludf.DUMMYFUNCTION("""COMPUTED_VALUE"""),"Atención Psicopedagógica Infantil/Dirección del Área de Centros de Inclusión/Dirección del Área de Centros de Inclusión/Coord.5. Inclusión")</f>
        <v>Atención Psicopedagógica Infantil/Dirección del Área de Centros de Inclusión/Dirección del Área de Centros de Inclusión/Coord.5. Inclusión</v>
      </c>
      <c r="C102" s="49" t="str">
        <f ca="1">IFERROR(__xludf.DUMMYFUNCTION("""COMPUTED_VALUE"""),"5. Inclusión")</f>
        <v>5. Inclusión</v>
      </c>
      <c r="D102" s="49" t="str">
        <f ca="1">IFERROR(__xludf.DUMMYFUNCTION("""COMPUTED_VALUE"""),"Guadalajara bien educada")</f>
        <v>Guadalajara bien educada</v>
      </c>
      <c r="E102" s="49" t="str">
        <f ca="1">IFERROR(__xludf.DUMMYFUNCTION("""COMPUTED_VALUE"""),"Atención Psicopedagógica Infantil")</f>
        <v>Atención Psicopedagógica Infantil</v>
      </c>
      <c r="F102" s="49" t="str">
        <f ca="1">IFERROR(__xludf.DUMMYFUNCTION("""COMPUTED_VALUE"""),"C2. Atenciones terapéuticas brindadas a niñas y niños con barreras de aprendizaje en el Centro de Atención Psicopedagógica Infantil")</f>
        <v>C2. Atenciones terapéuticas brindadas a niñas y niños con barreras de aprendizaje en el Centro de Atención Psicopedagógica Infantil</v>
      </c>
      <c r="G102" s="49" t="str">
        <f ca="1">IFERROR(__xludf.DUMMYFUNCTION("""COMPUTED_VALUE"""),"Promedio de personas atendidas con atención terapéutica - educativa en el Centro de Atención Psicopedagógica Infantil durante el 2023")</f>
        <v>Promedio de personas atendidas con atención terapéutica - educativa en el Centro de Atención Psicopedagógica Infantil durante el 2023</v>
      </c>
      <c r="H102" s="49" t="str">
        <f ca="1">IFERROR(__xludf.DUMMYFUNCTION("""COMPUTED_VALUE"""),"MUJ Julio")</f>
        <v>MUJ Julio</v>
      </c>
      <c r="I102" s="49" t="str">
        <f ca="1">IFERROR(__xludf.DUMMYFUNCTION("""COMPUTED_VALUE"""),"Julio")</f>
        <v>Julio</v>
      </c>
      <c r="J102" s="49" t="str">
        <f ca="1">IFERROR(__xludf.DUMMYFUNCTION("""COMPUTED_VALUE"""),"MUJ")</f>
        <v>MUJ</v>
      </c>
      <c r="K102" s="50"/>
      <c r="L102" s="49" t="str">
        <f ca="1">IFERROR(__xludf.DUMMYFUNCTION("""COMPUTED_VALUE"""),"TRIMESTRE 3")</f>
        <v>TRIMESTRE 3</v>
      </c>
      <c r="M102" s="49" t="str">
        <f ca="1">IFERROR(__xludf.DUMMYFUNCTION("""COMPUTED_VALUE"""),"MUJERES ADULTAS")</f>
        <v>MUJERES ADULTAS</v>
      </c>
    </row>
    <row r="103" spans="1:13">
      <c r="A103" s="49" t="str">
        <f ca="1">IFERROR(__xludf.DUMMYFUNCTION("""COMPUTED_VALUE"""),"5.1.2.0")</f>
        <v>5.1.2.0</v>
      </c>
      <c r="B103" s="49" t="str">
        <f ca="1">IFERROR(__xludf.DUMMYFUNCTION("""COMPUTED_VALUE"""),"Atención Psicopedagógica Infantil/Dirección del Área de Centros de Inclusión/Dirección del Área de Centros de Inclusión/Coord.5. Inclusión")</f>
        <v>Atención Psicopedagógica Infantil/Dirección del Área de Centros de Inclusión/Dirección del Área de Centros de Inclusión/Coord.5. Inclusión</v>
      </c>
      <c r="C103" s="49" t="str">
        <f ca="1">IFERROR(__xludf.DUMMYFUNCTION("""COMPUTED_VALUE"""),"5. Inclusión")</f>
        <v>5. Inclusión</v>
      </c>
      <c r="D103" s="49" t="str">
        <f ca="1">IFERROR(__xludf.DUMMYFUNCTION("""COMPUTED_VALUE"""),"Guadalajara bien educada")</f>
        <v>Guadalajara bien educada</v>
      </c>
      <c r="E103" s="49" t="str">
        <f ca="1">IFERROR(__xludf.DUMMYFUNCTION("""COMPUTED_VALUE"""),"Atención Psicopedagógica Infantil")</f>
        <v>Atención Psicopedagógica Infantil</v>
      </c>
      <c r="F103" s="49" t="str">
        <f ca="1">IFERROR(__xludf.DUMMYFUNCTION("""COMPUTED_VALUE"""),"C2. Atenciones terapéuticas brindadas a niñas y niños con barreras de aprendizaje en el Centro de Atención Psicopedagógica Infantil")</f>
        <v>C2. Atenciones terapéuticas brindadas a niñas y niños con barreras de aprendizaje en el Centro de Atención Psicopedagógica Infantil</v>
      </c>
      <c r="G103" s="49" t="str">
        <f ca="1">IFERROR(__xludf.DUMMYFUNCTION("""COMPUTED_VALUE"""),"Promedio de personas atendidas con atención terapéutica - educativa en el Centro de Atención Psicopedagógica Infantil durante el 2023")</f>
        <v>Promedio de personas atendidas con atención terapéutica - educativa en el Centro de Atención Psicopedagógica Infantil durante el 2023</v>
      </c>
      <c r="H103" s="49" t="str">
        <f ca="1">IFERROR(__xludf.DUMMYFUNCTION("""COMPUTED_VALUE"""),"HOM Julio")</f>
        <v>HOM Julio</v>
      </c>
      <c r="I103" s="49" t="str">
        <f ca="1">IFERROR(__xludf.DUMMYFUNCTION("""COMPUTED_VALUE"""),"Julio")</f>
        <v>Julio</v>
      </c>
      <c r="J103" s="49" t="str">
        <f ca="1">IFERROR(__xludf.DUMMYFUNCTION("""COMPUTED_VALUE"""),"HOM")</f>
        <v>HOM</v>
      </c>
      <c r="K103" s="50"/>
      <c r="L103" s="49" t="str">
        <f ca="1">IFERROR(__xludf.DUMMYFUNCTION("""COMPUTED_VALUE"""),"TRIMESTRE 3")</f>
        <v>TRIMESTRE 3</v>
      </c>
      <c r="M103" s="49" t="str">
        <f ca="1">IFERROR(__xludf.DUMMYFUNCTION("""COMPUTED_VALUE"""),"HOMBRES ADULTOS")</f>
        <v>HOMBRES ADULTOS</v>
      </c>
    </row>
    <row r="104" spans="1:13">
      <c r="A104" s="49" t="str">
        <f ca="1">IFERROR(__xludf.DUMMYFUNCTION("""COMPUTED_VALUE"""),"5.1.2.0")</f>
        <v>5.1.2.0</v>
      </c>
      <c r="B104" s="49" t="str">
        <f ca="1">IFERROR(__xludf.DUMMYFUNCTION("""COMPUTED_VALUE"""),"Atención Psicopedagógica Infantil/Dirección del Área de Centros de Inclusión/Dirección del Área de Centros de Inclusión/Coord.5. Inclusión")</f>
        <v>Atención Psicopedagógica Infantil/Dirección del Área de Centros de Inclusión/Dirección del Área de Centros de Inclusión/Coord.5. Inclusión</v>
      </c>
      <c r="C104" s="49" t="str">
        <f ca="1">IFERROR(__xludf.DUMMYFUNCTION("""COMPUTED_VALUE"""),"5. Inclusión")</f>
        <v>5. Inclusión</v>
      </c>
      <c r="D104" s="49" t="str">
        <f ca="1">IFERROR(__xludf.DUMMYFUNCTION("""COMPUTED_VALUE"""),"Guadalajara bien educada")</f>
        <v>Guadalajara bien educada</v>
      </c>
      <c r="E104" s="49" t="str">
        <f ca="1">IFERROR(__xludf.DUMMYFUNCTION("""COMPUTED_VALUE"""),"Atención Psicopedagógica Infantil")</f>
        <v>Atención Psicopedagógica Infantil</v>
      </c>
      <c r="F104" s="49" t="str">
        <f ca="1">IFERROR(__xludf.DUMMYFUNCTION("""COMPUTED_VALUE"""),"C2. Atenciones terapéuticas brindadas a niñas y niños con barreras de aprendizaje en el Centro de Atención Psicopedagógica Infantil")</f>
        <v>C2. Atenciones terapéuticas brindadas a niñas y niños con barreras de aprendizaje en el Centro de Atención Psicopedagógica Infantil</v>
      </c>
      <c r="G104" s="49" t="str">
        <f ca="1">IFERROR(__xludf.DUMMYFUNCTION("""COMPUTED_VALUE"""),"Promedio de personas atendidas con atención terapéutica - educativa en el Centro de Atención Psicopedagógica Infantil durante el 2023")</f>
        <v>Promedio de personas atendidas con atención terapéutica - educativa en el Centro de Atención Psicopedagógica Infantil durante el 2023</v>
      </c>
      <c r="H104" s="49" t="str">
        <f ca="1">IFERROR(__xludf.DUMMYFUNCTION("""COMPUTED_VALUE"""),"AMM Julio")</f>
        <v>AMM Julio</v>
      </c>
      <c r="I104" s="49" t="str">
        <f ca="1">IFERROR(__xludf.DUMMYFUNCTION("""COMPUTED_VALUE"""),"Julio")</f>
        <v>Julio</v>
      </c>
      <c r="J104" s="49" t="str">
        <f ca="1">IFERROR(__xludf.DUMMYFUNCTION("""COMPUTED_VALUE"""),"AMM")</f>
        <v>AMM</v>
      </c>
      <c r="K104" s="50"/>
      <c r="L104" s="49" t="str">
        <f ca="1">IFERROR(__xludf.DUMMYFUNCTION("""COMPUTED_VALUE"""),"TRIMESTRE 3")</f>
        <v>TRIMESTRE 3</v>
      </c>
      <c r="M104" s="49" t="str">
        <f ca="1">IFERROR(__xludf.DUMMYFUNCTION("""COMPUTED_VALUE"""),"ADULTA MAYOR MUJER")</f>
        <v>ADULTA MAYOR MUJER</v>
      </c>
    </row>
    <row r="105" spans="1:13">
      <c r="A105" s="49" t="str">
        <f ca="1">IFERROR(__xludf.DUMMYFUNCTION("""COMPUTED_VALUE"""),"5.1.2.0")</f>
        <v>5.1.2.0</v>
      </c>
      <c r="B105" s="49" t="str">
        <f ca="1">IFERROR(__xludf.DUMMYFUNCTION("""COMPUTED_VALUE"""),"Atención Psicopedagógica Infantil/Dirección del Área de Centros de Inclusión/Dirección del Área de Centros de Inclusión/Coord.5. Inclusión")</f>
        <v>Atención Psicopedagógica Infantil/Dirección del Área de Centros de Inclusión/Dirección del Área de Centros de Inclusión/Coord.5. Inclusión</v>
      </c>
      <c r="C105" s="49" t="str">
        <f ca="1">IFERROR(__xludf.DUMMYFUNCTION("""COMPUTED_VALUE"""),"5. Inclusión")</f>
        <v>5. Inclusión</v>
      </c>
      <c r="D105" s="49" t="str">
        <f ca="1">IFERROR(__xludf.DUMMYFUNCTION("""COMPUTED_VALUE"""),"Guadalajara bien educada")</f>
        <v>Guadalajara bien educada</v>
      </c>
      <c r="E105" s="49" t="str">
        <f ca="1">IFERROR(__xludf.DUMMYFUNCTION("""COMPUTED_VALUE"""),"Atención Psicopedagógica Infantil")</f>
        <v>Atención Psicopedagógica Infantil</v>
      </c>
      <c r="F105" s="49" t="str">
        <f ca="1">IFERROR(__xludf.DUMMYFUNCTION("""COMPUTED_VALUE"""),"C2. Atenciones terapéuticas brindadas a niñas y niños con barreras de aprendizaje en el Centro de Atención Psicopedagógica Infantil")</f>
        <v>C2. Atenciones terapéuticas brindadas a niñas y niños con barreras de aprendizaje en el Centro de Atención Psicopedagógica Infantil</v>
      </c>
      <c r="G105" s="49" t="str">
        <f ca="1">IFERROR(__xludf.DUMMYFUNCTION("""COMPUTED_VALUE"""),"Promedio de personas atendidas con atención terapéutica - educativa en el Centro de Atención Psicopedagógica Infantil durante el 2023")</f>
        <v>Promedio de personas atendidas con atención terapéutica - educativa en el Centro de Atención Psicopedagógica Infantil durante el 2023</v>
      </c>
      <c r="H105" s="49" t="str">
        <f ca="1">IFERROR(__xludf.DUMMYFUNCTION("""COMPUTED_VALUE"""),"AMH Julio")</f>
        <v>AMH Julio</v>
      </c>
      <c r="I105" s="49" t="str">
        <f ca="1">IFERROR(__xludf.DUMMYFUNCTION("""COMPUTED_VALUE"""),"Julio")</f>
        <v>Julio</v>
      </c>
      <c r="J105" s="49" t="str">
        <f ca="1">IFERROR(__xludf.DUMMYFUNCTION("""COMPUTED_VALUE"""),"AMH")</f>
        <v>AMH</v>
      </c>
      <c r="K105" s="50"/>
      <c r="L105" s="49" t="str">
        <f ca="1">IFERROR(__xludf.DUMMYFUNCTION("""COMPUTED_VALUE"""),"TRIMESTRE 3")</f>
        <v>TRIMESTRE 3</v>
      </c>
      <c r="M105" s="49" t="str">
        <f ca="1">IFERROR(__xludf.DUMMYFUNCTION("""COMPUTED_VALUE"""),"ADULTO MAYOR HOMBRE")</f>
        <v>ADULTO MAYOR HOMBRE</v>
      </c>
    </row>
    <row r="106" spans="1:13">
      <c r="A106" s="49" t="str">
        <f ca="1">IFERROR(__xludf.DUMMYFUNCTION("""COMPUTED_VALUE"""),"5.1.2.1")</f>
        <v>5.1.2.1</v>
      </c>
      <c r="B106" s="49" t="str">
        <f ca="1">IFERROR(__xludf.DUMMYFUNCTION("""COMPUTED_VALUE"""),"Atención Psicopedagógica Infantil/Dirección del Área de Centros de Inclusión/Dirección del Área de Centros de Inclusión/Coord.5. Inclusión")</f>
        <v>Atención Psicopedagógica Infantil/Dirección del Área de Centros de Inclusión/Dirección del Área de Centros de Inclusión/Coord.5. Inclusión</v>
      </c>
      <c r="C106" s="49" t="str">
        <f ca="1">IFERROR(__xludf.DUMMYFUNCTION("""COMPUTED_VALUE"""),"5. Inclusión")</f>
        <v>5. Inclusión</v>
      </c>
      <c r="D106" s="49" t="str">
        <f ca="1">IFERROR(__xludf.DUMMYFUNCTION("""COMPUTED_VALUE"""),"Guadalajara bien educada")</f>
        <v>Guadalajara bien educada</v>
      </c>
      <c r="E106" s="49" t="str">
        <f ca="1">IFERROR(__xludf.DUMMYFUNCTION("""COMPUTED_VALUE"""),"Atención Psicopedagógica Infantil")</f>
        <v>Atención Psicopedagógica Infantil</v>
      </c>
      <c r="F106" s="49" t="str">
        <f ca="1">IFERROR(__xludf.DUMMYFUNCTION("""COMPUTED_VALUE"""),"A1C2 Actividades de diagnóstico y valoración psicológica ejecutadas para niñas y niños que requieran atención en el CAPI")</f>
        <v>A1C2 Actividades de diagnóstico y valoración psicológica ejecutadas para niñas y niños que requieran atención en el CAPI</v>
      </c>
      <c r="G106" s="49" t="str">
        <f ca="1">IFERROR(__xludf.DUMMYFUNCTION("""COMPUTED_VALUE"""),"Porcentaje de diagnósticos y valoraciones realizados a niñas y niños que requieran atención en el CAPI en 2023")</f>
        <v>Porcentaje de diagnósticos y valoraciones realizados a niñas y niños que requieran atención en el CAPI en 2023</v>
      </c>
      <c r="H106" s="49" t="str">
        <f ca="1">IFERROR(__xludf.DUMMYFUNCTION("""COMPUTED_VALUE"""),"NAS Julio")</f>
        <v>NAS Julio</v>
      </c>
      <c r="I106" s="49" t="str">
        <f ca="1">IFERROR(__xludf.DUMMYFUNCTION("""COMPUTED_VALUE"""),"Julio")</f>
        <v>Julio</v>
      </c>
      <c r="J106" s="49" t="str">
        <f ca="1">IFERROR(__xludf.DUMMYFUNCTION("""COMPUTED_VALUE"""),"NAS")</f>
        <v>NAS</v>
      </c>
      <c r="K106" s="50">
        <f ca="1">IFERROR(__xludf.DUMMYFUNCTION("""COMPUTED_VALUE"""),4)</f>
        <v>4</v>
      </c>
      <c r="L106" s="49" t="str">
        <f ca="1">IFERROR(__xludf.DUMMYFUNCTION("""COMPUTED_VALUE"""),"TRIMESTRE 3")</f>
        <v>TRIMESTRE 3</v>
      </c>
      <c r="M106" s="49" t="str">
        <f ca="1">IFERROR(__xludf.DUMMYFUNCTION("""COMPUTED_VALUE"""),"NIÑAS")</f>
        <v>NIÑAS</v>
      </c>
    </row>
    <row r="107" spans="1:13">
      <c r="A107" s="49" t="str">
        <f ca="1">IFERROR(__xludf.DUMMYFUNCTION("""COMPUTED_VALUE"""),"5.1.2.1")</f>
        <v>5.1.2.1</v>
      </c>
      <c r="B107" s="49" t="str">
        <f ca="1">IFERROR(__xludf.DUMMYFUNCTION("""COMPUTED_VALUE"""),"Atención Psicopedagógica Infantil/Dirección del Área de Centros de Inclusión/Dirección del Área de Centros de Inclusión/Coord.5. Inclusión")</f>
        <v>Atención Psicopedagógica Infantil/Dirección del Área de Centros de Inclusión/Dirección del Área de Centros de Inclusión/Coord.5. Inclusión</v>
      </c>
      <c r="C107" s="49" t="str">
        <f ca="1">IFERROR(__xludf.DUMMYFUNCTION("""COMPUTED_VALUE"""),"5. Inclusión")</f>
        <v>5. Inclusión</v>
      </c>
      <c r="D107" s="49" t="str">
        <f ca="1">IFERROR(__xludf.DUMMYFUNCTION("""COMPUTED_VALUE"""),"Guadalajara bien educada")</f>
        <v>Guadalajara bien educada</v>
      </c>
      <c r="E107" s="49" t="str">
        <f ca="1">IFERROR(__xludf.DUMMYFUNCTION("""COMPUTED_VALUE"""),"Atención Psicopedagógica Infantil")</f>
        <v>Atención Psicopedagógica Infantil</v>
      </c>
      <c r="F107" s="49" t="str">
        <f ca="1">IFERROR(__xludf.DUMMYFUNCTION("""COMPUTED_VALUE"""),"A1C2 Actividades de diagnóstico y valoración psicológica ejecutadas para niñas y niños que requieran atención en el CAPI")</f>
        <v>A1C2 Actividades de diagnóstico y valoración psicológica ejecutadas para niñas y niños que requieran atención en el CAPI</v>
      </c>
      <c r="G107" s="49" t="str">
        <f ca="1">IFERROR(__xludf.DUMMYFUNCTION("""COMPUTED_VALUE"""),"Porcentaje de diagnósticos y valoraciones realizados a niñas y niños que requieran atención en el CAPI en 2023")</f>
        <v>Porcentaje de diagnósticos y valoraciones realizados a niñas y niños que requieran atención en el CAPI en 2023</v>
      </c>
      <c r="H107" s="49" t="str">
        <f ca="1">IFERROR(__xludf.DUMMYFUNCTION("""COMPUTED_VALUE"""),"NOS Julio")</f>
        <v>NOS Julio</v>
      </c>
      <c r="I107" s="49" t="str">
        <f ca="1">IFERROR(__xludf.DUMMYFUNCTION("""COMPUTED_VALUE"""),"Julio")</f>
        <v>Julio</v>
      </c>
      <c r="J107" s="49" t="str">
        <f ca="1">IFERROR(__xludf.DUMMYFUNCTION("""COMPUTED_VALUE"""),"NOS")</f>
        <v>NOS</v>
      </c>
      <c r="K107" s="50">
        <f ca="1">IFERROR(__xludf.DUMMYFUNCTION("""COMPUTED_VALUE"""),23)</f>
        <v>23</v>
      </c>
      <c r="L107" s="49" t="str">
        <f ca="1">IFERROR(__xludf.DUMMYFUNCTION("""COMPUTED_VALUE"""),"TRIMESTRE 3")</f>
        <v>TRIMESTRE 3</v>
      </c>
      <c r="M107" s="49" t="str">
        <f ca="1">IFERROR(__xludf.DUMMYFUNCTION("""COMPUTED_VALUE"""),"NIÑOS")</f>
        <v>NIÑOS</v>
      </c>
    </row>
    <row r="108" spans="1:13">
      <c r="A108" s="49" t="str">
        <f ca="1">IFERROR(__xludf.DUMMYFUNCTION("""COMPUTED_VALUE"""),"5.1.2.1")</f>
        <v>5.1.2.1</v>
      </c>
      <c r="B108" s="49" t="str">
        <f ca="1">IFERROR(__xludf.DUMMYFUNCTION("""COMPUTED_VALUE"""),"Atención Psicopedagógica Infantil/Dirección del Área de Centros de Inclusión/Dirección del Área de Centros de Inclusión/Coord.5. Inclusión")</f>
        <v>Atención Psicopedagógica Infantil/Dirección del Área de Centros de Inclusión/Dirección del Área de Centros de Inclusión/Coord.5. Inclusión</v>
      </c>
      <c r="C108" s="49" t="str">
        <f ca="1">IFERROR(__xludf.DUMMYFUNCTION("""COMPUTED_VALUE"""),"5. Inclusión")</f>
        <v>5. Inclusión</v>
      </c>
      <c r="D108" s="49" t="str">
        <f ca="1">IFERROR(__xludf.DUMMYFUNCTION("""COMPUTED_VALUE"""),"Guadalajara bien educada")</f>
        <v>Guadalajara bien educada</v>
      </c>
      <c r="E108" s="49" t="str">
        <f ca="1">IFERROR(__xludf.DUMMYFUNCTION("""COMPUTED_VALUE"""),"Atención Psicopedagógica Infantil")</f>
        <v>Atención Psicopedagógica Infantil</v>
      </c>
      <c r="F108" s="49" t="str">
        <f ca="1">IFERROR(__xludf.DUMMYFUNCTION("""COMPUTED_VALUE"""),"A1C2 Actividades de diagnóstico y valoración psicológica ejecutadas para niñas y niños que requieran atención en el CAPI")</f>
        <v>A1C2 Actividades de diagnóstico y valoración psicológica ejecutadas para niñas y niños que requieran atención en el CAPI</v>
      </c>
      <c r="G108" s="49" t="str">
        <f ca="1">IFERROR(__xludf.DUMMYFUNCTION("""COMPUTED_VALUE"""),"Porcentaje de diagnósticos y valoraciones realizados a niñas y niños que requieran atención en el CAPI en 2023")</f>
        <v>Porcentaje de diagnósticos y valoraciones realizados a niñas y niños que requieran atención en el CAPI en 2023</v>
      </c>
      <c r="H108" s="49" t="str">
        <f ca="1">IFERROR(__xludf.DUMMYFUNCTION("""COMPUTED_VALUE"""),"AM JULIO")</f>
        <v>AM JULIO</v>
      </c>
      <c r="I108" s="49" t="str">
        <f ca="1">IFERROR(__xludf.DUMMYFUNCTION("""COMPUTED_VALUE"""),"Julio")</f>
        <v>Julio</v>
      </c>
      <c r="J108" s="49" t="str">
        <f ca="1">IFERROR(__xludf.DUMMYFUNCTION("""COMPUTED_VALUE"""),"AM")</f>
        <v>AM</v>
      </c>
      <c r="K108" s="50"/>
      <c r="L108" s="49" t="str">
        <f ca="1">IFERROR(__xludf.DUMMYFUNCTION("""COMPUTED_VALUE"""),"TRIMESTRE 3")</f>
        <v>TRIMESTRE 3</v>
      </c>
      <c r="M108" s="49" t="str">
        <f ca="1">IFERROR(__xludf.DUMMYFUNCTION("""COMPUTED_VALUE"""),"ADOLESCENTES MUJERES")</f>
        <v>ADOLESCENTES MUJERES</v>
      </c>
    </row>
    <row r="109" spans="1:13">
      <c r="A109" s="49" t="str">
        <f ca="1">IFERROR(__xludf.DUMMYFUNCTION("""COMPUTED_VALUE"""),"5.1.2.1")</f>
        <v>5.1.2.1</v>
      </c>
      <c r="B109" s="49" t="str">
        <f ca="1">IFERROR(__xludf.DUMMYFUNCTION("""COMPUTED_VALUE"""),"Atención Psicopedagógica Infantil/Dirección del Área de Centros de Inclusión/Dirección del Área de Centros de Inclusión/Coord.5. Inclusión")</f>
        <v>Atención Psicopedagógica Infantil/Dirección del Área de Centros de Inclusión/Dirección del Área de Centros de Inclusión/Coord.5. Inclusión</v>
      </c>
      <c r="C109" s="49" t="str">
        <f ca="1">IFERROR(__xludf.DUMMYFUNCTION("""COMPUTED_VALUE"""),"5. Inclusión")</f>
        <v>5. Inclusión</v>
      </c>
      <c r="D109" s="49" t="str">
        <f ca="1">IFERROR(__xludf.DUMMYFUNCTION("""COMPUTED_VALUE"""),"Guadalajara bien educada")</f>
        <v>Guadalajara bien educada</v>
      </c>
      <c r="E109" s="49" t="str">
        <f ca="1">IFERROR(__xludf.DUMMYFUNCTION("""COMPUTED_VALUE"""),"Atención Psicopedagógica Infantil")</f>
        <v>Atención Psicopedagógica Infantil</v>
      </c>
      <c r="F109" s="49" t="str">
        <f ca="1">IFERROR(__xludf.DUMMYFUNCTION("""COMPUTED_VALUE"""),"A1C2 Actividades de diagnóstico y valoración psicológica ejecutadas para niñas y niños que requieran atención en el CAPI")</f>
        <v>A1C2 Actividades de diagnóstico y valoración psicológica ejecutadas para niñas y niños que requieran atención en el CAPI</v>
      </c>
      <c r="G109" s="49" t="str">
        <f ca="1">IFERROR(__xludf.DUMMYFUNCTION("""COMPUTED_VALUE"""),"Porcentaje de diagnósticos y valoraciones realizados a niñas y niños que requieran atención en el CAPI en 2023")</f>
        <v>Porcentaje de diagnósticos y valoraciones realizados a niñas y niños que requieran atención en el CAPI en 2023</v>
      </c>
      <c r="H109" s="49" t="str">
        <f ca="1">IFERROR(__xludf.DUMMYFUNCTION("""COMPUTED_VALUE"""),"AH JULIO")</f>
        <v>AH JULIO</v>
      </c>
      <c r="I109" s="49" t="str">
        <f ca="1">IFERROR(__xludf.DUMMYFUNCTION("""COMPUTED_VALUE"""),"Julio")</f>
        <v>Julio</v>
      </c>
      <c r="J109" s="49" t="str">
        <f ca="1">IFERROR(__xludf.DUMMYFUNCTION("""COMPUTED_VALUE"""),"AH")</f>
        <v>AH</v>
      </c>
      <c r="K109" s="50"/>
      <c r="L109" s="49" t="str">
        <f ca="1">IFERROR(__xludf.DUMMYFUNCTION("""COMPUTED_VALUE"""),"TRIMESTRE 3")</f>
        <v>TRIMESTRE 3</v>
      </c>
      <c r="M109" s="49" t="str">
        <f ca="1">IFERROR(__xludf.DUMMYFUNCTION("""COMPUTED_VALUE"""),"ADOLESCENTES HOMBRES")</f>
        <v>ADOLESCENTES HOMBRES</v>
      </c>
    </row>
    <row r="110" spans="1:13">
      <c r="A110" s="49" t="str">
        <f ca="1">IFERROR(__xludf.DUMMYFUNCTION("""COMPUTED_VALUE"""),"5.1.2.1")</f>
        <v>5.1.2.1</v>
      </c>
      <c r="B110" s="49" t="str">
        <f ca="1">IFERROR(__xludf.DUMMYFUNCTION("""COMPUTED_VALUE"""),"Atención Psicopedagógica Infantil/Dirección del Área de Centros de Inclusión/Dirección del Área de Centros de Inclusión/Coord.5. Inclusión")</f>
        <v>Atención Psicopedagógica Infantil/Dirección del Área de Centros de Inclusión/Dirección del Área de Centros de Inclusión/Coord.5. Inclusión</v>
      </c>
      <c r="C110" s="49" t="str">
        <f ca="1">IFERROR(__xludf.DUMMYFUNCTION("""COMPUTED_VALUE"""),"5. Inclusión")</f>
        <v>5. Inclusión</v>
      </c>
      <c r="D110" s="49" t="str">
        <f ca="1">IFERROR(__xludf.DUMMYFUNCTION("""COMPUTED_VALUE"""),"Guadalajara bien educada")</f>
        <v>Guadalajara bien educada</v>
      </c>
      <c r="E110" s="49" t="str">
        <f ca="1">IFERROR(__xludf.DUMMYFUNCTION("""COMPUTED_VALUE"""),"Atención Psicopedagógica Infantil")</f>
        <v>Atención Psicopedagógica Infantil</v>
      </c>
      <c r="F110" s="49" t="str">
        <f ca="1">IFERROR(__xludf.DUMMYFUNCTION("""COMPUTED_VALUE"""),"A1C2 Actividades de diagnóstico y valoración psicológica ejecutadas para niñas y niños que requieran atención en el CAPI")</f>
        <v>A1C2 Actividades de diagnóstico y valoración psicológica ejecutadas para niñas y niños que requieran atención en el CAPI</v>
      </c>
      <c r="G110" s="49" t="str">
        <f ca="1">IFERROR(__xludf.DUMMYFUNCTION("""COMPUTED_VALUE"""),"Porcentaje de diagnósticos y valoraciones realizados a niñas y niños que requieran atención en el CAPI en 2023")</f>
        <v>Porcentaje de diagnósticos y valoraciones realizados a niñas y niños que requieran atención en el CAPI en 2023</v>
      </c>
      <c r="H110" s="49" t="str">
        <f ca="1">IFERROR(__xludf.DUMMYFUNCTION("""COMPUTED_VALUE"""),"MUJ Julio")</f>
        <v>MUJ Julio</v>
      </c>
      <c r="I110" s="49" t="str">
        <f ca="1">IFERROR(__xludf.DUMMYFUNCTION("""COMPUTED_VALUE"""),"Julio")</f>
        <v>Julio</v>
      </c>
      <c r="J110" s="49" t="str">
        <f ca="1">IFERROR(__xludf.DUMMYFUNCTION("""COMPUTED_VALUE"""),"MUJ")</f>
        <v>MUJ</v>
      </c>
      <c r="K110" s="50"/>
      <c r="L110" s="49" t="str">
        <f ca="1">IFERROR(__xludf.DUMMYFUNCTION("""COMPUTED_VALUE"""),"TRIMESTRE 3")</f>
        <v>TRIMESTRE 3</v>
      </c>
      <c r="M110" s="49" t="str">
        <f ca="1">IFERROR(__xludf.DUMMYFUNCTION("""COMPUTED_VALUE"""),"MUJERES ADULTAS")</f>
        <v>MUJERES ADULTAS</v>
      </c>
    </row>
    <row r="111" spans="1:13">
      <c r="A111" s="49" t="str">
        <f ca="1">IFERROR(__xludf.DUMMYFUNCTION("""COMPUTED_VALUE"""),"5.1.2.1")</f>
        <v>5.1.2.1</v>
      </c>
      <c r="B111" s="49" t="str">
        <f ca="1">IFERROR(__xludf.DUMMYFUNCTION("""COMPUTED_VALUE"""),"Atención Psicopedagógica Infantil/Dirección del Área de Centros de Inclusión/Dirección del Área de Centros de Inclusión/Coord.5. Inclusión")</f>
        <v>Atención Psicopedagógica Infantil/Dirección del Área de Centros de Inclusión/Dirección del Área de Centros de Inclusión/Coord.5. Inclusión</v>
      </c>
      <c r="C111" s="49" t="str">
        <f ca="1">IFERROR(__xludf.DUMMYFUNCTION("""COMPUTED_VALUE"""),"5. Inclusión")</f>
        <v>5. Inclusión</v>
      </c>
      <c r="D111" s="49" t="str">
        <f ca="1">IFERROR(__xludf.DUMMYFUNCTION("""COMPUTED_VALUE"""),"Guadalajara bien educada")</f>
        <v>Guadalajara bien educada</v>
      </c>
      <c r="E111" s="49" t="str">
        <f ca="1">IFERROR(__xludf.DUMMYFUNCTION("""COMPUTED_VALUE"""),"Atención Psicopedagógica Infantil")</f>
        <v>Atención Psicopedagógica Infantil</v>
      </c>
      <c r="F111" s="49" t="str">
        <f ca="1">IFERROR(__xludf.DUMMYFUNCTION("""COMPUTED_VALUE"""),"A1C2 Actividades de diagnóstico y valoración psicológica ejecutadas para niñas y niños que requieran atención en el CAPI")</f>
        <v>A1C2 Actividades de diagnóstico y valoración psicológica ejecutadas para niñas y niños que requieran atención en el CAPI</v>
      </c>
      <c r="G111" s="49" t="str">
        <f ca="1">IFERROR(__xludf.DUMMYFUNCTION("""COMPUTED_VALUE"""),"Porcentaje de diagnósticos y valoraciones realizados a niñas y niños que requieran atención en el CAPI en 2023")</f>
        <v>Porcentaje de diagnósticos y valoraciones realizados a niñas y niños que requieran atención en el CAPI en 2023</v>
      </c>
      <c r="H111" s="49" t="str">
        <f ca="1">IFERROR(__xludf.DUMMYFUNCTION("""COMPUTED_VALUE"""),"HOM Julio")</f>
        <v>HOM Julio</v>
      </c>
      <c r="I111" s="49" t="str">
        <f ca="1">IFERROR(__xludf.DUMMYFUNCTION("""COMPUTED_VALUE"""),"Julio")</f>
        <v>Julio</v>
      </c>
      <c r="J111" s="49" t="str">
        <f ca="1">IFERROR(__xludf.DUMMYFUNCTION("""COMPUTED_VALUE"""),"HOM")</f>
        <v>HOM</v>
      </c>
      <c r="K111" s="50"/>
      <c r="L111" s="49" t="str">
        <f ca="1">IFERROR(__xludf.DUMMYFUNCTION("""COMPUTED_VALUE"""),"TRIMESTRE 3")</f>
        <v>TRIMESTRE 3</v>
      </c>
      <c r="M111" s="49" t="str">
        <f ca="1">IFERROR(__xludf.DUMMYFUNCTION("""COMPUTED_VALUE"""),"HOMBRES ADULTOS")</f>
        <v>HOMBRES ADULTOS</v>
      </c>
    </row>
    <row r="112" spans="1:13">
      <c r="A112" s="49" t="str">
        <f ca="1">IFERROR(__xludf.DUMMYFUNCTION("""COMPUTED_VALUE"""),"5.1.2.1")</f>
        <v>5.1.2.1</v>
      </c>
      <c r="B112" s="49" t="str">
        <f ca="1">IFERROR(__xludf.DUMMYFUNCTION("""COMPUTED_VALUE"""),"Atención Psicopedagógica Infantil/Dirección del Área de Centros de Inclusión/Dirección del Área de Centros de Inclusión/Coord.5. Inclusión")</f>
        <v>Atención Psicopedagógica Infantil/Dirección del Área de Centros de Inclusión/Dirección del Área de Centros de Inclusión/Coord.5. Inclusión</v>
      </c>
      <c r="C112" s="49" t="str">
        <f ca="1">IFERROR(__xludf.DUMMYFUNCTION("""COMPUTED_VALUE"""),"5. Inclusión")</f>
        <v>5. Inclusión</v>
      </c>
      <c r="D112" s="49" t="str">
        <f ca="1">IFERROR(__xludf.DUMMYFUNCTION("""COMPUTED_VALUE"""),"Guadalajara bien educada")</f>
        <v>Guadalajara bien educada</v>
      </c>
      <c r="E112" s="49" t="str">
        <f ca="1">IFERROR(__xludf.DUMMYFUNCTION("""COMPUTED_VALUE"""),"Atención Psicopedagógica Infantil")</f>
        <v>Atención Psicopedagógica Infantil</v>
      </c>
      <c r="F112" s="49" t="str">
        <f ca="1">IFERROR(__xludf.DUMMYFUNCTION("""COMPUTED_VALUE"""),"A1C2 Actividades de diagnóstico y valoración psicológica ejecutadas para niñas y niños que requieran atención en el CAPI")</f>
        <v>A1C2 Actividades de diagnóstico y valoración psicológica ejecutadas para niñas y niños que requieran atención en el CAPI</v>
      </c>
      <c r="G112" s="49" t="str">
        <f ca="1">IFERROR(__xludf.DUMMYFUNCTION("""COMPUTED_VALUE"""),"Porcentaje de diagnósticos y valoraciones realizados a niñas y niños que requieran atención en el CAPI en 2023")</f>
        <v>Porcentaje de diagnósticos y valoraciones realizados a niñas y niños que requieran atención en el CAPI en 2023</v>
      </c>
      <c r="H112" s="49" t="str">
        <f ca="1">IFERROR(__xludf.DUMMYFUNCTION("""COMPUTED_VALUE"""),"AMM Julio")</f>
        <v>AMM Julio</v>
      </c>
      <c r="I112" s="49" t="str">
        <f ca="1">IFERROR(__xludf.DUMMYFUNCTION("""COMPUTED_VALUE"""),"Julio")</f>
        <v>Julio</v>
      </c>
      <c r="J112" s="49" t="str">
        <f ca="1">IFERROR(__xludf.DUMMYFUNCTION("""COMPUTED_VALUE"""),"AMM")</f>
        <v>AMM</v>
      </c>
      <c r="K112" s="50"/>
      <c r="L112" s="49" t="str">
        <f ca="1">IFERROR(__xludf.DUMMYFUNCTION("""COMPUTED_VALUE"""),"TRIMESTRE 3")</f>
        <v>TRIMESTRE 3</v>
      </c>
      <c r="M112" s="49" t="str">
        <f ca="1">IFERROR(__xludf.DUMMYFUNCTION("""COMPUTED_VALUE"""),"ADULTA MAYOR MUJER")</f>
        <v>ADULTA MAYOR MUJER</v>
      </c>
    </row>
    <row r="113" spans="1:13">
      <c r="A113" s="49" t="str">
        <f ca="1">IFERROR(__xludf.DUMMYFUNCTION("""COMPUTED_VALUE"""),"5.1.2.1")</f>
        <v>5.1.2.1</v>
      </c>
      <c r="B113" s="49" t="str">
        <f ca="1">IFERROR(__xludf.DUMMYFUNCTION("""COMPUTED_VALUE"""),"Atención Psicopedagógica Infantil/Dirección del Área de Centros de Inclusión/Dirección del Área de Centros de Inclusión/Coord.5. Inclusión")</f>
        <v>Atención Psicopedagógica Infantil/Dirección del Área de Centros de Inclusión/Dirección del Área de Centros de Inclusión/Coord.5. Inclusión</v>
      </c>
      <c r="C113" s="49" t="str">
        <f ca="1">IFERROR(__xludf.DUMMYFUNCTION("""COMPUTED_VALUE"""),"5. Inclusión")</f>
        <v>5. Inclusión</v>
      </c>
      <c r="D113" s="49" t="str">
        <f ca="1">IFERROR(__xludf.DUMMYFUNCTION("""COMPUTED_VALUE"""),"Guadalajara bien educada")</f>
        <v>Guadalajara bien educada</v>
      </c>
      <c r="E113" s="49" t="str">
        <f ca="1">IFERROR(__xludf.DUMMYFUNCTION("""COMPUTED_VALUE"""),"Atención Psicopedagógica Infantil")</f>
        <v>Atención Psicopedagógica Infantil</v>
      </c>
      <c r="F113" s="49" t="str">
        <f ca="1">IFERROR(__xludf.DUMMYFUNCTION("""COMPUTED_VALUE"""),"A1C2 Actividades de diagnóstico y valoración psicológica ejecutadas para niñas y niños que requieran atención en el CAPI")</f>
        <v>A1C2 Actividades de diagnóstico y valoración psicológica ejecutadas para niñas y niños que requieran atención en el CAPI</v>
      </c>
      <c r="G113" s="49" t="str">
        <f ca="1">IFERROR(__xludf.DUMMYFUNCTION("""COMPUTED_VALUE"""),"Porcentaje de diagnósticos y valoraciones realizados a niñas y niños que requieran atención en el CAPI en 2023")</f>
        <v>Porcentaje de diagnósticos y valoraciones realizados a niñas y niños que requieran atención en el CAPI en 2023</v>
      </c>
      <c r="H113" s="49" t="str">
        <f ca="1">IFERROR(__xludf.DUMMYFUNCTION("""COMPUTED_VALUE"""),"AMH Julio")</f>
        <v>AMH Julio</v>
      </c>
      <c r="I113" s="49" t="str">
        <f ca="1">IFERROR(__xludf.DUMMYFUNCTION("""COMPUTED_VALUE"""),"Julio")</f>
        <v>Julio</v>
      </c>
      <c r="J113" s="49" t="str">
        <f ca="1">IFERROR(__xludf.DUMMYFUNCTION("""COMPUTED_VALUE"""),"AMH")</f>
        <v>AMH</v>
      </c>
      <c r="K113" s="50"/>
      <c r="L113" s="49" t="str">
        <f ca="1">IFERROR(__xludf.DUMMYFUNCTION("""COMPUTED_VALUE"""),"TRIMESTRE 3")</f>
        <v>TRIMESTRE 3</v>
      </c>
      <c r="M113" s="49" t="str">
        <f ca="1">IFERROR(__xludf.DUMMYFUNCTION("""COMPUTED_VALUE"""),"ADULTO MAYOR HOMBRE")</f>
        <v>ADULTO MAYOR HOMBRE</v>
      </c>
    </row>
    <row r="114" spans="1:13">
      <c r="A114" s="49" t="str">
        <f ca="1">IFERROR(__xludf.DUMMYFUNCTION("""COMPUTED_VALUE"""),"5.1.2.0")</f>
        <v>5.1.2.0</v>
      </c>
      <c r="B114" s="49" t="str">
        <f ca="1">IFERROR(__xludf.DUMMYFUNCTION("""COMPUTED_VALUE"""),"Atención Psicopedagógica Infantil/Dirección del Área de Centros de Inclusión/Dirección del Área de Centros de Inclusión/Coord.5. Inclusión")</f>
        <v>Atención Psicopedagógica Infantil/Dirección del Área de Centros de Inclusión/Dirección del Área de Centros de Inclusión/Coord.5. Inclusión</v>
      </c>
      <c r="C114" s="49" t="str">
        <f ca="1">IFERROR(__xludf.DUMMYFUNCTION("""COMPUTED_VALUE"""),"5. Inclusión")</f>
        <v>5. Inclusión</v>
      </c>
      <c r="D114" s="49" t="str">
        <f ca="1">IFERROR(__xludf.DUMMYFUNCTION("""COMPUTED_VALUE"""),"Guadalajara bien educada")</f>
        <v>Guadalajara bien educada</v>
      </c>
      <c r="E114" s="49" t="str">
        <f ca="1">IFERROR(__xludf.DUMMYFUNCTION("""COMPUTED_VALUE"""),"Atención Psicopedagógica Infantil")</f>
        <v>Atención Psicopedagógica Infantil</v>
      </c>
      <c r="F114" s="49" t="str">
        <f ca="1">IFERROR(__xludf.DUMMYFUNCTION("""COMPUTED_VALUE"""),"C2. Atenciones terapéuticas brindadas a niñas y niños con barreras de aprendizaje en el Centro de Atención Psicopedagógica Infantil")</f>
        <v>C2. Atenciones terapéuticas brindadas a niñas y niños con barreras de aprendizaje en el Centro de Atención Psicopedagógica Infantil</v>
      </c>
      <c r="G114" s="49" t="str">
        <f ca="1">IFERROR(__xludf.DUMMYFUNCTION("""COMPUTED_VALUE"""),"Promedio de personas atendidas con atención terapéutica - educativa en el Centro de Atención Psicopedagógica Infantil durante el 2023")</f>
        <v>Promedio de personas atendidas con atención terapéutica - educativa en el Centro de Atención Psicopedagógica Infantil durante el 2023</v>
      </c>
      <c r="H114" s="49" t="str">
        <f ca="1">IFERROR(__xludf.DUMMYFUNCTION("""COMPUTED_VALUE"""),"NAS Agosto")</f>
        <v>NAS Agosto</v>
      </c>
      <c r="I114" s="49" t="str">
        <f ca="1">IFERROR(__xludf.DUMMYFUNCTION("""COMPUTED_VALUE"""),"Agosto")</f>
        <v>Agosto</v>
      </c>
      <c r="J114" s="49" t="str">
        <f ca="1">IFERROR(__xludf.DUMMYFUNCTION("""COMPUTED_VALUE"""),"NAS")</f>
        <v>NAS</v>
      </c>
      <c r="K114" s="50">
        <f ca="1">IFERROR(__xludf.DUMMYFUNCTION("""COMPUTED_VALUE"""),0)</f>
        <v>0</v>
      </c>
      <c r="L114" s="49" t="str">
        <f ca="1">IFERROR(__xludf.DUMMYFUNCTION("""COMPUTED_VALUE"""),"TRIMESTRE 3")</f>
        <v>TRIMESTRE 3</v>
      </c>
      <c r="M114" s="49" t="str">
        <f ca="1">IFERROR(__xludf.DUMMYFUNCTION("""COMPUTED_VALUE"""),"NIÑAS")</f>
        <v>NIÑAS</v>
      </c>
    </row>
    <row r="115" spans="1:13">
      <c r="A115" s="49" t="str">
        <f ca="1">IFERROR(__xludf.DUMMYFUNCTION("""COMPUTED_VALUE"""),"5.1.2.0")</f>
        <v>5.1.2.0</v>
      </c>
      <c r="B115" s="49" t="str">
        <f ca="1">IFERROR(__xludf.DUMMYFUNCTION("""COMPUTED_VALUE"""),"Atención Psicopedagógica Infantil/Dirección del Área de Centros de Inclusión/Dirección del Área de Centros de Inclusión/Coord.5. Inclusión")</f>
        <v>Atención Psicopedagógica Infantil/Dirección del Área de Centros de Inclusión/Dirección del Área de Centros de Inclusión/Coord.5. Inclusión</v>
      </c>
      <c r="C115" s="49" t="str">
        <f ca="1">IFERROR(__xludf.DUMMYFUNCTION("""COMPUTED_VALUE"""),"5. Inclusión")</f>
        <v>5. Inclusión</v>
      </c>
      <c r="D115" s="49" t="str">
        <f ca="1">IFERROR(__xludf.DUMMYFUNCTION("""COMPUTED_VALUE"""),"Guadalajara bien educada")</f>
        <v>Guadalajara bien educada</v>
      </c>
      <c r="E115" s="49" t="str">
        <f ca="1">IFERROR(__xludf.DUMMYFUNCTION("""COMPUTED_VALUE"""),"Atención Psicopedagógica Infantil")</f>
        <v>Atención Psicopedagógica Infantil</v>
      </c>
      <c r="F115" s="49" t="str">
        <f ca="1">IFERROR(__xludf.DUMMYFUNCTION("""COMPUTED_VALUE"""),"C2. Atenciones terapéuticas brindadas a niñas y niños con barreras de aprendizaje en el Centro de Atención Psicopedagógica Infantil")</f>
        <v>C2. Atenciones terapéuticas brindadas a niñas y niños con barreras de aprendizaje en el Centro de Atención Psicopedagógica Infantil</v>
      </c>
      <c r="G115" s="49" t="str">
        <f ca="1">IFERROR(__xludf.DUMMYFUNCTION("""COMPUTED_VALUE"""),"Promedio de personas atendidas con atención terapéutica - educativa en el Centro de Atención Psicopedagógica Infantil durante el 2023")</f>
        <v>Promedio de personas atendidas con atención terapéutica - educativa en el Centro de Atención Psicopedagógica Infantil durante el 2023</v>
      </c>
      <c r="H115" s="49" t="str">
        <f ca="1">IFERROR(__xludf.DUMMYFUNCTION("""COMPUTED_VALUE"""),"NOS Agosto")</f>
        <v>NOS Agosto</v>
      </c>
      <c r="I115" s="49" t="str">
        <f ca="1">IFERROR(__xludf.DUMMYFUNCTION("""COMPUTED_VALUE"""),"Agosto")</f>
        <v>Agosto</v>
      </c>
      <c r="J115" s="49" t="str">
        <f ca="1">IFERROR(__xludf.DUMMYFUNCTION("""COMPUTED_VALUE"""),"NOS")</f>
        <v>NOS</v>
      </c>
      <c r="K115" s="50">
        <f ca="1">IFERROR(__xludf.DUMMYFUNCTION("""COMPUTED_VALUE"""),0)</f>
        <v>0</v>
      </c>
      <c r="L115" s="49" t="str">
        <f ca="1">IFERROR(__xludf.DUMMYFUNCTION("""COMPUTED_VALUE"""),"TRIMESTRE 3")</f>
        <v>TRIMESTRE 3</v>
      </c>
      <c r="M115" s="49" t="str">
        <f ca="1">IFERROR(__xludf.DUMMYFUNCTION("""COMPUTED_VALUE"""),"NIÑOS")</f>
        <v>NIÑOS</v>
      </c>
    </row>
    <row r="116" spans="1:13">
      <c r="A116" s="49" t="str">
        <f ca="1">IFERROR(__xludf.DUMMYFUNCTION("""COMPUTED_VALUE"""),"5.1.2.0")</f>
        <v>5.1.2.0</v>
      </c>
      <c r="B116" s="49" t="str">
        <f ca="1">IFERROR(__xludf.DUMMYFUNCTION("""COMPUTED_VALUE"""),"Atención Psicopedagógica Infantil/Dirección del Área de Centros de Inclusión/Dirección del Área de Centros de Inclusión/Coord.5. Inclusión")</f>
        <v>Atención Psicopedagógica Infantil/Dirección del Área de Centros de Inclusión/Dirección del Área de Centros de Inclusión/Coord.5. Inclusión</v>
      </c>
      <c r="C116" s="49" t="str">
        <f ca="1">IFERROR(__xludf.DUMMYFUNCTION("""COMPUTED_VALUE"""),"5. Inclusión")</f>
        <v>5. Inclusión</v>
      </c>
      <c r="D116" s="49" t="str">
        <f ca="1">IFERROR(__xludf.DUMMYFUNCTION("""COMPUTED_VALUE"""),"Guadalajara bien educada")</f>
        <v>Guadalajara bien educada</v>
      </c>
      <c r="E116" s="49" t="str">
        <f ca="1">IFERROR(__xludf.DUMMYFUNCTION("""COMPUTED_VALUE"""),"Atención Psicopedagógica Infantil")</f>
        <v>Atención Psicopedagógica Infantil</v>
      </c>
      <c r="F116" s="49" t="str">
        <f ca="1">IFERROR(__xludf.DUMMYFUNCTION("""COMPUTED_VALUE"""),"C2. Atenciones terapéuticas brindadas a niñas y niños con barreras de aprendizaje en el Centro de Atención Psicopedagógica Infantil")</f>
        <v>C2. Atenciones terapéuticas brindadas a niñas y niños con barreras de aprendizaje en el Centro de Atención Psicopedagógica Infantil</v>
      </c>
      <c r="G116" s="49" t="str">
        <f ca="1">IFERROR(__xludf.DUMMYFUNCTION("""COMPUTED_VALUE"""),"Promedio de personas atendidas con atención terapéutica - educativa en el Centro de Atención Psicopedagógica Infantil durante el 2023")</f>
        <v>Promedio de personas atendidas con atención terapéutica - educativa en el Centro de Atención Psicopedagógica Infantil durante el 2023</v>
      </c>
      <c r="H116" s="49" t="str">
        <f ca="1">IFERROR(__xludf.DUMMYFUNCTION("""COMPUTED_VALUE"""),"AM AGOSTO")</f>
        <v>AM AGOSTO</v>
      </c>
      <c r="I116" s="49" t="str">
        <f ca="1">IFERROR(__xludf.DUMMYFUNCTION("""COMPUTED_VALUE"""),"Agosto")</f>
        <v>Agosto</v>
      </c>
      <c r="J116" s="49" t="str">
        <f ca="1">IFERROR(__xludf.DUMMYFUNCTION("""COMPUTED_VALUE"""),"AM")</f>
        <v>AM</v>
      </c>
      <c r="K116" s="50"/>
      <c r="L116" s="49" t="str">
        <f ca="1">IFERROR(__xludf.DUMMYFUNCTION("""COMPUTED_VALUE"""),"TRIMESTRE 3")</f>
        <v>TRIMESTRE 3</v>
      </c>
      <c r="M116" s="49" t="str">
        <f ca="1">IFERROR(__xludf.DUMMYFUNCTION("""COMPUTED_VALUE"""),"ADOLESCENTES MUJERES")</f>
        <v>ADOLESCENTES MUJERES</v>
      </c>
    </row>
    <row r="117" spans="1:13">
      <c r="A117" s="49" t="str">
        <f ca="1">IFERROR(__xludf.DUMMYFUNCTION("""COMPUTED_VALUE"""),"5.1.2.0")</f>
        <v>5.1.2.0</v>
      </c>
      <c r="B117" s="49" t="str">
        <f ca="1">IFERROR(__xludf.DUMMYFUNCTION("""COMPUTED_VALUE"""),"Atención Psicopedagógica Infantil/Dirección del Área de Centros de Inclusión/Dirección del Área de Centros de Inclusión/Coord.5. Inclusión")</f>
        <v>Atención Psicopedagógica Infantil/Dirección del Área de Centros de Inclusión/Dirección del Área de Centros de Inclusión/Coord.5. Inclusión</v>
      </c>
      <c r="C117" s="49" t="str">
        <f ca="1">IFERROR(__xludf.DUMMYFUNCTION("""COMPUTED_VALUE"""),"5. Inclusión")</f>
        <v>5. Inclusión</v>
      </c>
      <c r="D117" s="49" t="str">
        <f ca="1">IFERROR(__xludf.DUMMYFUNCTION("""COMPUTED_VALUE"""),"Guadalajara bien educada")</f>
        <v>Guadalajara bien educada</v>
      </c>
      <c r="E117" s="49" t="str">
        <f ca="1">IFERROR(__xludf.DUMMYFUNCTION("""COMPUTED_VALUE"""),"Atención Psicopedagógica Infantil")</f>
        <v>Atención Psicopedagógica Infantil</v>
      </c>
      <c r="F117" s="49" t="str">
        <f ca="1">IFERROR(__xludf.DUMMYFUNCTION("""COMPUTED_VALUE"""),"C2. Atenciones terapéuticas brindadas a niñas y niños con barreras de aprendizaje en el Centro de Atención Psicopedagógica Infantil")</f>
        <v>C2. Atenciones terapéuticas brindadas a niñas y niños con barreras de aprendizaje en el Centro de Atención Psicopedagógica Infantil</v>
      </c>
      <c r="G117" s="49" t="str">
        <f ca="1">IFERROR(__xludf.DUMMYFUNCTION("""COMPUTED_VALUE"""),"Promedio de personas atendidas con atención terapéutica - educativa en el Centro de Atención Psicopedagógica Infantil durante el 2023")</f>
        <v>Promedio de personas atendidas con atención terapéutica - educativa en el Centro de Atención Psicopedagógica Infantil durante el 2023</v>
      </c>
      <c r="H117" s="49" t="str">
        <f ca="1">IFERROR(__xludf.DUMMYFUNCTION("""COMPUTED_VALUE"""),"AH AGOSTO")</f>
        <v>AH AGOSTO</v>
      </c>
      <c r="I117" s="49" t="str">
        <f ca="1">IFERROR(__xludf.DUMMYFUNCTION("""COMPUTED_VALUE"""),"Agosto")</f>
        <v>Agosto</v>
      </c>
      <c r="J117" s="49" t="str">
        <f ca="1">IFERROR(__xludf.DUMMYFUNCTION("""COMPUTED_VALUE"""),"AH")</f>
        <v>AH</v>
      </c>
      <c r="K117" s="50"/>
      <c r="L117" s="49" t="str">
        <f ca="1">IFERROR(__xludf.DUMMYFUNCTION("""COMPUTED_VALUE"""),"TRIMESTRE 3")</f>
        <v>TRIMESTRE 3</v>
      </c>
      <c r="M117" s="49" t="str">
        <f ca="1">IFERROR(__xludf.DUMMYFUNCTION("""COMPUTED_VALUE"""),"ADOLESCENTES HOMBRES")</f>
        <v>ADOLESCENTES HOMBRES</v>
      </c>
    </row>
    <row r="118" spans="1:13">
      <c r="A118" s="49" t="str">
        <f ca="1">IFERROR(__xludf.DUMMYFUNCTION("""COMPUTED_VALUE"""),"5.1.2.0")</f>
        <v>5.1.2.0</v>
      </c>
      <c r="B118" s="49" t="str">
        <f ca="1">IFERROR(__xludf.DUMMYFUNCTION("""COMPUTED_VALUE"""),"Atención Psicopedagógica Infantil/Dirección del Área de Centros de Inclusión/Dirección del Área de Centros de Inclusión/Coord.5. Inclusión")</f>
        <v>Atención Psicopedagógica Infantil/Dirección del Área de Centros de Inclusión/Dirección del Área de Centros de Inclusión/Coord.5. Inclusión</v>
      </c>
      <c r="C118" s="49" t="str">
        <f ca="1">IFERROR(__xludf.DUMMYFUNCTION("""COMPUTED_VALUE"""),"5. Inclusión")</f>
        <v>5. Inclusión</v>
      </c>
      <c r="D118" s="49" t="str">
        <f ca="1">IFERROR(__xludf.DUMMYFUNCTION("""COMPUTED_VALUE"""),"Guadalajara bien educada")</f>
        <v>Guadalajara bien educada</v>
      </c>
      <c r="E118" s="49" t="str">
        <f ca="1">IFERROR(__xludf.DUMMYFUNCTION("""COMPUTED_VALUE"""),"Atención Psicopedagógica Infantil")</f>
        <v>Atención Psicopedagógica Infantil</v>
      </c>
      <c r="F118" s="49" t="str">
        <f ca="1">IFERROR(__xludf.DUMMYFUNCTION("""COMPUTED_VALUE"""),"C2. Atenciones terapéuticas brindadas a niñas y niños con barreras de aprendizaje en el Centro de Atención Psicopedagógica Infantil")</f>
        <v>C2. Atenciones terapéuticas brindadas a niñas y niños con barreras de aprendizaje en el Centro de Atención Psicopedagógica Infantil</v>
      </c>
      <c r="G118" s="49" t="str">
        <f ca="1">IFERROR(__xludf.DUMMYFUNCTION("""COMPUTED_VALUE"""),"Promedio de personas atendidas con atención terapéutica - educativa en el Centro de Atención Psicopedagógica Infantil durante el 2023")</f>
        <v>Promedio de personas atendidas con atención terapéutica - educativa en el Centro de Atención Psicopedagógica Infantil durante el 2023</v>
      </c>
      <c r="H118" s="49" t="str">
        <f ca="1">IFERROR(__xludf.DUMMYFUNCTION("""COMPUTED_VALUE"""),"MUJ Agosto")</f>
        <v>MUJ Agosto</v>
      </c>
      <c r="I118" s="49" t="str">
        <f ca="1">IFERROR(__xludf.DUMMYFUNCTION("""COMPUTED_VALUE"""),"Agosto")</f>
        <v>Agosto</v>
      </c>
      <c r="J118" s="49" t="str">
        <f ca="1">IFERROR(__xludf.DUMMYFUNCTION("""COMPUTED_VALUE"""),"MUJ")</f>
        <v>MUJ</v>
      </c>
      <c r="K118" s="50"/>
      <c r="L118" s="49" t="str">
        <f ca="1">IFERROR(__xludf.DUMMYFUNCTION("""COMPUTED_VALUE"""),"TRIMESTRE 3")</f>
        <v>TRIMESTRE 3</v>
      </c>
      <c r="M118" s="49" t="str">
        <f ca="1">IFERROR(__xludf.DUMMYFUNCTION("""COMPUTED_VALUE"""),"MUJERES ADULTAS")</f>
        <v>MUJERES ADULTAS</v>
      </c>
    </row>
    <row r="119" spans="1:13">
      <c r="A119" s="49" t="str">
        <f ca="1">IFERROR(__xludf.DUMMYFUNCTION("""COMPUTED_VALUE"""),"5.1.2.0")</f>
        <v>5.1.2.0</v>
      </c>
      <c r="B119" s="49" t="str">
        <f ca="1">IFERROR(__xludf.DUMMYFUNCTION("""COMPUTED_VALUE"""),"Atención Psicopedagógica Infantil/Dirección del Área de Centros de Inclusión/Dirección del Área de Centros de Inclusión/Coord.5. Inclusión")</f>
        <v>Atención Psicopedagógica Infantil/Dirección del Área de Centros de Inclusión/Dirección del Área de Centros de Inclusión/Coord.5. Inclusión</v>
      </c>
      <c r="C119" s="49" t="str">
        <f ca="1">IFERROR(__xludf.DUMMYFUNCTION("""COMPUTED_VALUE"""),"5. Inclusión")</f>
        <v>5. Inclusión</v>
      </c>
      <c r="D119" s="49" t="str">
        <f ca="1">IFERROR(__xludf.DUMMYFUNCTION("""COMPUTED_VALUE"""),"Guadalajara bien educada")</f>
        <v>Guadalajara bien educada</v>
      </c>
      <c r="E119" s="49" t="str">
        <f ca="1">IFERROR(__xludf.DUMMYFUNCTION("""COMPUTED_VALUE"""),"Atención Psicopedagógica Infantil")</f>
        <v>Atención Psicopedagógica Infantil</v>
      </c>
      <c r="F119" s="49" t="str">
        <f ca="1">IFERROR(__xludf.DUMMYFUNCTION("""COMPUTED_VALUE"""),"C2. Atenciones terapéuticas brindadas a niñas y niños con barreras de aprendizaje en el Centro de Atención Psicopedagógica Infantil")</f>
        <v>C2. Atenciones terapéuticas brindadas a niñas y niños con barreras de aprendizaje en el Centro de Atención Psicopedagógica Infantil</v>
      </c>
      <c r="G119" s="49" t="str">
        <f ca="1">IFERROR(__xludf.DUMMYFUNCTION("""COMPUTED_VALUE"""),"Promedio de personas atendidas con atención terapéutica - educativa en el Centro de Atención Psicopedagógica Infantil durante el 2023")</f>
        <v>Promedio de personas atendidas con atención terapéutica - educativa en el Centro de Atención Psicopedagógica Infantil durante el 2023</v>
      </c>
      <c r="H119" s="49" t="str">
        <f ca="1">IFERROR(__xludf.DUMMYFUNCTION("""COMPUTED_VALUE"""),"HOM Agosto")</f>
        <v>HOM Agosto</v>
      </c>
      <c r="I119" s="49" t="str">
        <f ca="1">IFERROR(__xludf.DUMMYFUNCTION("""COMPUTED_VALUE"""),"Agosto")</f>
        <v>Agosto</v>
      </c>
      <c r="J119" s="49" t="str">
        <f ca="1">IFERROR(__xludf.DUMMYFUNCTION("""COMPUTED_VALUE"""),"HOM")</f>
        <v>HOM</v>
      </c>
      <c r="K119" s="50"/>
      <c r="L119" s="49" t="str">
        <f ca="1">IFERROR(__xludf.DUMMYFUNCTION("""COMPUTED_VALUE"""),"TRIMESTRE 3")</f>
        <v>TRIMESTRE 3</v>
      </c>
      <c r="M119" s="49" t="str">
        <f ca="1">IFERROR(__xludf.DUMMYFUNCTION("""COMPUTED_VALUE"""),"HOMBRES ADULTOS")</f>
        <v>HOMBRES ADULTOS</v>
      </c>
    </row>
    <row r="120" spans="1:13">
      <c r="A120" s="49" t="str">
        <f ca="1">IFERROR(__xludf.DUMMYFUNCTION("""COMPUTED_VALUE"""),"5.1.2.0")</f>
        <v>5.1.2.0</v>
      </c>
      <c r="B120" s="49" t="str">
        <f ca="1">IFERROR(__xludf.DUMMYFUNCTION("""COMPUTED_VALUE"""),"Atención Psicopedagógica Infantil/Dirección del Área de Centros de Inclusión/Dirección del Área de Centros de Inclusión/Coord.5. Inclusión")</f>
        <v>Atención Psicopedagógica Infantil/Dirección del Área de Centros de Inclusión/Dirección del Área de Centros de Inclusión/Coord.5. Inclusión</v>
      </c>
      <c r="C120" s="49" t="str">
        <f ca="1">IFERROR(__xludf.DUMMYFUNCTION("""COMPUTED_VALUE"""),"5. Inclusión")</f>
        <v>5. Inclusión</v>
      </c>
      <c r="D120" s="49" t="str">
        <f ca="1">IFERROR(__xludf.DUMMYFUNCTION("""COMPUTED_VALUE"""),"Guadalajara bien educada")</f>
        <v>Guadalajara bien educada</v>
      </c>
      <c r="E120" s="49" t="str">
        <f ca="1">IFERROR(__xludf.DUMMYFUNCTION("""COMPUTED_VALUE"""),"Atención Psicopedagógica Infantil")</f>
        <v>Atención Psicopedagógica Infantil</v>
      </c>
      <c r="F120" s="49" t="str">
        <f ca="1">IFERROR(__xludf.DUMMYFUNCTION("""COMPUTED_VALUE"""),"C2. Atenciones terapéuticas brindadas a niñas y niños con barreras de aprendizaje en el Centro de Atención Psicopedagógica Infantil")</f>
        <v>C2. Atenciones terapéuticas brindadas a niñas y niños con barreras de aprendizaje en el Centro de Atención Psicopedagógica Infantil</v>
      </c>
      <c r="G120" s="49" t="str">
        <f ca="1">IFERROR(__xludf.DUMMYFUNCTION("""COMPUTED_VALUE"""),"Promedio de personas atendidas con atención terapéutica - educativa en el Centro de Atención Psicopedagógica Infantil durante el 2023")</f>
        <v>Promedio de personas atendidas con atención terapéutica - educativa en el Centro de Atención Psicopedagógica Infantil durante el 2023</v>
      </c>
      <c r="H120" s="49" t="str">
        <f ca="1">IFERROR(__xludf.DUMMYFUNCTION("""COMPUTED_VALUE"""),"AMM Agosto")</f>
        <v>AMM Agosto</v>
      </c>
      <c r="I120" s="49" t="str">
        <f ca="1">IFERROR(__xludf.DUMMYFUNCTION("""COMPUTED_VALUE"""),"Agosto")</f>
        <v>Agosto</v>
      </c>
      <c r="J120" s="49" t="str">
        <f ca="1">IFERROR(__xludf.DUMMYFUNCTION("""COMPUTED_VALUE"""),"AMM")</f>
        <v>AMM</v>
      </c>
      <c r="K120" s="50"/>
      <c r="L120" s="49" t="str">
        <f ca="1">IFERROR(__xludf.DUMMYFUNCTION("""COMPUTED_VALUE"""),"TRIMESTRE 3")</f>
        <v>TRIMESTRE 3</v>
      </c>
      <c r="M120" s="49" t="str">
        <f ca="1">IFERROR(__xludf.DUMMYFUNCTION("""COMPUTED_VALUE"""),"ADULTA MAYOR MUJER")</f>
        <v>ADULTA MAYOR MUJER</v>
      </c>
    </row>
    <row r="121" spans="1:13">
      <c r="A121" s="49" t="str">
        <f ca="1">IFERROR(__xludf.DUMMYFUNCTION("""COMPUTED_VALUE"""),"5.1.2.0")</f>
        <v>5.1.2.0</v>
      </c>
      <c r="B121" s="49" t="str">
        <f ca="1">IFERROR(__xludf.DUMMYFUNCTION("""COMPUTED_VALUE"""),"Atención Psicopedagógica Infantil/Dirección del Área de Centros de Inclusión/Dirección del Área de Centros de Inclusión/Coord.5. Inclusión")</f>
        <v>Atención Psicopedagógica Infantil/Dirección del Área de Centros de Inclusión/Dirección del Área de Centros de Inclusión/Coord.5. Inclusión</v>
      </c>
      <c r="C121" s="49" t="str">
        <f ca="1">IFERROR(__xludf.DUMMYFUNCTION("""COMPUTED_VALUE"""),"5. Inclusión")</f>
        <v>5. Inclusión</v>
      </c>
      <c r="D121" s="49" t="str">
        <f ca="1">IFERROR(__xludf.DUMMYFUNCTION("""COMPUTED_VALUE"""),"Guadalajara bien educada")</f>
        <v>Guadalajara bien educada</v>
      </c>
      <c r="E121" s="49" t="str">
        <f ca="1">IFERROR(__xludf.DUMMYFUNCTION("""COMPUTED_VALUE"""),"Atención Psicopedagógica Infantil")</f>
        <v>Atención Psicopedagógica Infantil</v>
      </c>
      <c r="F121" s="49" t="str">
        <f ca="1">IFERROR(__xludf.DUMMYFUNCTION("""COMPUTED_VALUE"""),"C2. Atenciones terapéuticas brindadas a niñas y niños con barreras de aprendizaje en el Centro de Atención Psicopedagógica Infantil")</f>
        <v>C2. Atenciones terapéuticas brindadas a niñas y niños con barreras de aprendizaje en el Centro de Atención Psicopedagógica Infantil</v>
      </c>
      <c r="G121" s="49" t="str">
        <f ca="1">IFERROR(__xludf.DUMMYFUNCTION("""COMPUTED_VALUE"""),"Promedio de personas atendidas con atención terapéutica - educativa en el Centro de Atención Psicopedagógica Infantil durante el 2023")</f>
        <v>Promedio de personas atendidas con atención terapéutica - educativa en el Centro de Atención Psicopedagógica Infantil durante el 2023</v>
      </c>
      <c r="H121" s="49" t="str">
        <f ca="1">IFERROR(__xludf.DUMMYFUNCTION("""COMPUTED_VALUE"""),"AMH Agosto")</f>
        <v>AMH Agosto</v>
      </c>
      <c r="I121" s="49" t="str">
        <f ca="1">IFERROR(__xludf.DUMMYFUNCTION("""COMPUTED_VALUE"""),"Agosto")</f>
        <v>Agosto</v>
      </c>
      <c r="J121" s="49" t="str">
        <f ca="1">IFERROR(__xludf.DUMMYFUNCTION("""COMPUTED_VALUE"""),"AMH")</f>
        <v>AMH</v>
      </c>
      <c r="K121" s="50"/>
      <c r="L121" s="49" t="str">
        <f ca="1">IFERROR(__xludf.DUMMYFUNCTION("""COMPUTED_VALUE"""),"TRIMESTRE 3")</f>
        <v>TRIMESTRE 3</v>
      </c>
      <c r="M121" s="49" t="str">
        <f ca="1">IFERROR(__xludf.DUMMYFUNCTION("""COMPUTED_VALUE"""),"ADULTO MAYOR HOMBRE")</f>
        <v>ADULTO MAYOR HOMBRE</v>
      </c>
    </row>
    <row r="122" spans="1:13">
      <c r="A122" s="49" t="str">
        <f ca="1">IFERROR(__xludf.DUMMYFUNCTION("""COMPUTED_VALUE"""),"5.1.2.1")</f>
        <v>5.1.2.1</v>
      </c>
      <c r="B122" s="49" t="str">
        <f ca="1">IFERROR(__xludf.DUMMYFUNCTION("""COMPUTED_VALUE"""),"Atención Psicopedagógica Infantil/Dirección del Área de Centros de Inclusión/Dirección del Área de Centros de Inclusión/Coord.5. Inclusión")</f>
        <v>Atención Psicopedagógica Infantil/Dirección del Área de Centros de Inclusión/Dirección del Área de Centros de Inclusión/Coord.5. Inclusión</v>
      </c>
      <c r="C122" s="49" t="str">
        <f ca="1">IFERROR(__xludf.DUMMYFUNCTION("""COMPUTED_VALUE"""),"5. Inclusión")</f>
        <v>5. Inclusión</v>
      </c>
      <c r="D122" s="49" t="str">
        <f ca="1">IFERROR(__xludf.DUMMYFUNCTION("""COMPUTED_VALUE"""),"Guadalajara bien educada")</f>
        <v>Guadalajara bien educada</v>
      </c>
      <c r="E122" s="49" t="str">
        <f ca="1">IFERROR(__xludf.DUMMYFUNCTION("""COMPUTED_VALUE"""),"Atención Psicopedagógica Infantil")</f>
        <v>Atención Psicopedagógica Infantil</v>
      </c>
      <c r="F122" s="49" t="str">
        <f ca="1">IFERROR(__xludf.DUMMYFUNCTION("""COMPUTED_VALUE"""),"A1C2 Actividades de diagnóstico y valoración psicológica ejecutadas para niñas y niños que requieran atención en el CAPI")</f>
        <v>A1C2 Actividades de diagnóstico y valoración psicológica ejecutadas para niñas y niños que requieran atención en el CAPI</v>
      </c>
      <c r="G122" s="49" t="str">
        <f ca="1">IFERROR(__xludf.DUMMYFUNCTION("""COMPUTED_VALUE"""),"Porcentaje de diagnósticos y valoraciones realizados a niñas y niños que requieran atención en el CAPI en 2023")</f>
        <v>Porcentaje de diagnósticos y valoraciones realizados a niñas y niños que requieran atención en el CAPI en 2023</v>
      </c>
      <c r="H122" s="49" t="str">
        <f ca="1">IFERROR(__xludf.DUMMYFUNCTION("""COMPUTED_VALUE"""),"NAS Agosto")</f>
        <v>NAS Agosto</v>
      </c>
      <c r="I122" s="49" t="str">
        <f ca="1">IFERROR(__xludf.DUMMYFUNCTION("""COMPUTED_VALUE"""),"Agosto")</f>
        <v>Agosto</v>
      </c>
      <c r="J122" s="49" t="str">
        <f ca="1">IFERROR(__xludf.DUMMYFUNCTION("""COMPUTED_VALUE"""),"NAS")</f>
        <v>NAS</v>
      </c>
      <c r="K122" s="50">
        <f ca="1">IFERROR(__xludf.DUMMYFUNCTION("""COMPUTED_VALUE"""),12)</f>
        <v>12</v>
      </c>
      <c r="L122" s="49" t="str">
        <f ca="1">IFERROR(__xludf.DUMMYFUNCTION("""COMPUTED_VALUE"""),"TRIMESTRE 3")</f>
        <v>TRIMESTRE 3</v>
      </c>
      <c r="M122" s="49" t="str">
        <f ca="1">IFERROR(__xludf.DUMMYFUNCTION("""COMPUTED_VALUE"""),"NIÑAS")</f>
        <v>NIÑAS</v>
      </c>
    </row>
    <row r="123" spans="1:13">
      <c r="A123" s="49" t="str">
        <f ca="1">IFERROR(__xludf.DUMMYFUNCTION("""COMPUTED_VALUE"""),"5.1.2.1")</f>
        <v>5.1.2.1</v>
      </c>
      <c r="B123" s="49" t="str">
        <f ca="1">IFERROR(__xludf.DUMMYFUNCTION("""COMPUTED_VALUE"""),"Atención Psicopedagógica Infantil/Dirección del Área de Centros de Inclusión/Dirección del Área de Centros de Inclusión/Coord.5. Inclusión")</f>
        <v>Atención Psicopedagógica Infantil/Dirección del Área de Centros de Inclusión/Dirección del Área de Centros de Inclusión/Coord.5. Inclusión</v>
      </c>
      <c r="C123" s="49" t="str">
        <f ca="1">IFERROR(__xludf.DUMMYFUNCTION("""COMPUTED_VALUE"""),"5. Inclusión")</f>
        <v>5. Inclusión</v>
      </c>
      <c r="D123" s="49" t="str">
        <f ca="1">IFERROR(__xludf.DUMMYFUNCTION("""COMPUTED_VALUE"""),"Guadalajara bien educada")</f>
        <v>Guadalajara bien educada</v>
      </c>
      <c r="E123" s="49" t="str">
        <f ca="1">IFERROR(__xludf.DUMMYFUNCTION("""COMPUTED_VALUE"""),"Atención Psicopedagógica Infantil")</f>
        <v>Atención Psicopedagógica Infantil</v>
      </c>
      <c r="F123" s="49" t="str">
        <f ca="1">IFERROR(__xludf.DUMMYFUNCTION("""COMPUTED_VALUE"""),"A1C2 Actividades de diagnóstico y valoración psicológica ejecutadas para niñas y niños que requieran atención en el CAPI")</f>
        <v>A1C2 Actividades de diagnóstico y valoración psicológica ejecutadas para niñas y niños que requieran atención en el CAPI</v>
      </c>
      <c r="G123" s="49" t="str">
        <f ca="1">IFERROR(__xludf.DUMMYFUNCTION("""COMPUTED_VALUE"""),"Porcentaje de diagnósticos y valoraciones realizados a niñas y niños que requieran atención en el CAPI en 2023")</f>
        <v>Porcentaje de diagnósticos y valoraciones realizados a niñas y niños que requieran atención en el CAPI en 2023</v>
      </c>
      <c r="H123" s="49" t="str">
        <f ca="1">IFERROR(__xludf.DUMMYFUNCTION("""COMPUTED_VALUE"""),"NOS Agosto")</f>
        <v>NOS Agosto</v>
      </c>
      <c r="I123" s="49" t="str">
        <f ca="1">IFERROR(__xludf.DUMMYFUNCTION("""COMPUTED_VALUE"""),"Agosto")</f>
        <v>Agosto</v>
      </c>
      <c r="J123" s="49" t="str">
        <f ca="1">IFERROR(__xludf.DUMMYFUNCTION("""COMPUTED_VALUE"""),"NOS")</f>
        <v>NOS</v>
      </c>
      <c r="K123" s="50">
        <f ca="1">IFERROR(__xludf.DUMMYFUNCTION("""COMPUTED_VALUE"""),52)</f>
        <v>52</v>
      </c>
      <c r="L123" s="49" t="str">
        <f ca="1">IFERROR(__xludf.DUMMYFUNCTION("""COMPUTED_VALUE"""),"TRIMESTRE 3")</f>
        <v>TRIMESTRE 3</v>
      </c>
      <c r="M123" s="49" t="str">
        <f ca="1">IFERROR(__xludf.DUMMYFUNCTION("""COMPUTED_VALUE"""),"NIÑOS")</f>
        <v>NIÑOS</v>
      </c>
    </row>
    <row r="124" spans="1:13">
      <c r="A124" s="49" t="str">
        <f ca="1">IFERROR(__xludf.DUMMYFUNCTION("""COMPUTED_VALUE"""),"5.1.2.1")</f>
        <v>5.1.2.1</v>
      </c>
      <c r="B124" s="49" t="str">
        <f ca="1">IFERROR(__xludf.DUMMYFUNCTION("""COMPUTED_VALUE"""),"Atención Psicopedagógica Infantil/Dirección del Área de Centros de Inclusión/Dirección del Área de Centros de Inclusión/Coord.5. Inclusión")</f>
        <v>Atención Psicopedagógica Infantil/Dirección del Área de Centros de Inclusión/Dirección del Área de Centros de Inclusión/Coord.5. Inclusión</v>
      </c>
      <c r="C124" s="49" t="str">
        <f ca="1">IFERROR(__xludf.DUMMYFUNCTION("""COMPUTED_VALUE"""),"5. Inclusión")</f>
        <v>5. Inclusión</v>
      </c>
      <c r="D124" s="49" t="str">
        <f ca="1">IFERROR(__xludf.DUMMYFUNCTION("""COMPUTED_VALUE"""),"Guadalajara bien educada")</f>
        <v>Guadalajara bien educada</v>
      </c>
      <c r="E124" s="49" t="str">
        <f ca="1">IFERROR(__xludf.DUMMYFUNCTION("""COMPUTED_VALUE"""),"Atención Psicopedagógica Infantil")</f>
        <v>Atención Psicopedagógica Infantil</v>
      </c>
      <c r="F124" s="49" t="str">
        <f ca="1">IFERROR(__xludf.DUMMYFUNCTION("""COMPUTED_VALUE"""),"A1C2 Actividades de diagnóstico y valoración psicológica ejecutadas para niñas y niños que requieran atención en el CAPI")</f>
        <v>A1C2 Actividades de diagnóstico y valoración psicológica ejecutadas para niñas y niños que requieran atención en el CAPI</v>
      </c>
      <c r="G124" s="49" t="str">
        <f ca="1">IFERROR(__xludf.DUMMYFUNCTION("""COMPUTED_VALUE"""),"Porcentaje de diagnósticos y valoraciones realizados a niñas y niños que requieran atención en el CAPI en 2023")</f>
        <v>Porcentaje de diagnósticos y valoraciones realizados a niñas y niños que requieran atención en el CAPI en 2023</v>
      </c>
      <c r="H124" s="49" t="str">
        <f ca="1">IFERROR(__xludf.DUMMYFUNCTION("""COMPUTED_VALUE"""),"AM AGOSTO")</f>
        <v>AM AGOSTO</v>
      </c>
      <c r="I124" s="49" t="str">
        <f ca="1">IFERROR(__xludf.DUMMYFUNCTION("""COMPUTED_VALUE"""),"Agosto")</f>
        <v>Agosto</v>
      </c>
      <c r="J124" s="49" t="str">
        <f ca="1">IFERROR(__xludf.DUMMYFUNCTION("""COMPUTED_VALUE"""),"AM")</f>
        <v>AM</v>
      </c>
      <c r="K124" s="50"/>
      <c r="L124" s="49" t="str">
        <f ca="1">IFERROR(__xludf.DUMMYFUNCTION("""COMPUTED_VALUE"""),"TRIMESTRE 3")</f>
        <v>TRIMESTRE 3</v>
      </c>
      <c r="M124" s="49" t="str">
        <f ca="1">IFERROR(__xludf.DUMMYFUNCTION("""COMPUTED_VALUE"""),"ADOLESCENTES MUJERES")</f>
        <v>ADOLESCENTES MUJERES</v>
      </c>
    </row>
    <row r="125" spans="1:13">
      <c r="A125" s="49" t="str">
        <f ca="1">IFERROR(__xludf.DUMMYFUNCTION("""COMPUTED_VALUE"""),"5.1.2.1")</f>
        <v>5.1.2.1</v>
      </c>
      <c r="B125" s="49" t="str">
        <f ca="1">IFERROR(__xludf.DUMMYFUNCTION("""COMPUTED_VALUE"""),"Atención Psicopedagógica Infantil/Dirección del Área de Centros de Inclusión/Dirección del Área de Centros de Inclusión/Coord.5. Inclusión")</f>
        <v>Atención Psicopedagógica Infantil/Dirección del Área de Centros de Inclusión/Dirección del Área de Centros de Inclusión/Coord.5. Inclusión</v>
      </c>
      <c r="C125" s="49" t="str">
        <f ca="1">IFERROR(__xludf.DUMMYFUNCTION("""COMPUTED_VALUE"""),"5. Inclusión")</f>
        <v>5. Inclusión</v>
      </c>
      <c r="D125" s="49" t="str">
        <f ca="1">IFERROR(__xludf.DUMMYFUNCTION("""COMPUTED_VALUE"""),"Guadalajara bien educada")</f>
        <v>Guadalajara bien educada</v>
      </c>
      <c r="E125" s="49" t="str">
        <f ca="1">IFERROR(__xludf.DUMMYFUNCTION("""COMPUTED_VALUE"""),"Atención Psicopedagógica Infantil")</f>
        <v>Atención Psicopedagógica Infantil</v>
      </c>
      <c r="F125" s="49" t="str">
        <f ca="1">IFERROR(__xludf.DUMMYFUNCTION("""COMPUTED_VALUE"""),"A1C2 Actividades de diagnóstico y valoración psicológica ejecutadas para niñas y niños que requieran atención en el CAPI")</f>
        <v>A1C2 Actividades de diagnóstico y valoración psicológica ejecutadas para niñas y niños que requieran atención en el CAPI</v>
      </c>
      <c r="G125" s="49" t="str">
        <f ca="1">IFERROR(__xludf.DUMMYFUNCTION("""COMPUTED_VALUE"""),"Porcentaje de diagnósticos y valoraciones realizados a niñas y niños que requieran atención en el CAPI en 2023")</f>
        <v>Porcentaje de diagnósticos y valoraciones realizados a niñas y niños que requieran atención en el CAPI en 2023</v>
      </c>
      <c r="H125" s="49" t="str">
        <f ca="1">IFERROR(__xludf.DUMMYFUNCTION("""COMPUTED_VALUE"""),"AH AGOSTO")</f>
        <v>AH AGOSTO</v>
      </c>
      <c r="I125" s="49" t="str">
        <f ca="1">IFERROR(__xludf.DUMMYFUNCTION("""COMPUTED_VALUE"""),"Agosto")</f>
        <v>Agosto</v>
      </c>
      <c r="J125" s="49" t="str">
        <f ca="1">IFERROR(__xludf.DUMMYFUNCTION("""COMPUTED_VALUE"""),"AH")</f>
        <v>AH</v>
      </c>
      <c r="K125" s="50"/>
      <c r="L125" s="49" t="str">
        <f ca="1">IFERROR(__xludf.DUMMYFUNCTION("""COMPUTED_VALUE"""),"TRIMESTRE 3")</f>
        <v>TRIMESTRE 3</v>
      </c>
      <c r="M125" s="49" t="str">
        <f ca="1">IFERROR(__xludf.DUMMYFUNCTION("""COMPUTED_VALUE"""),"ADOLESCENTES HOMBRES")</f>
        <v>ADOLESCENTES HOMBRES</v>
      </c>
    </row>
    <row r="126" spans="1:13">
      <c r="A126" s="49" t="str">
        <f ca="1">IFERROR(__xludf.DUMMYFUNCTION("""COMPUTED_VALUE"""),"5.1.2.1")</f>
        <v>5.1.2.1</v>
      </c>
      <c r="B126" s="49" t="str">
        <f ca="1">IFERROR(__xludf.DUMMYFUNCTION("""COMPUTED_VALUE"""),"Atención Psicopedagógica Infantil/Dirección del Área de Centros de Inclusión/Dirección del Área de Centros de Inclusión/Coord.5. Inclusión")</f>
        <v>Atención Psicopedagógica Infantil/Dirección del Área de Centros de Inclusión/Dirección del Área de Centros de Inclusión/Coord.5. Inclusión</v>
      </c>
      <c r="C126" s="49" t="str">
        <f ca="1">IFERROR(__xludf.DUMMYFUNCTION("""COMPUTED_VALUE"""),"5. Inclusión")</f>
        <v>5. Inclusión</v>
      </c>
      <c r="D126" s="49" t="str">
        <f ca="1">IFERROR(__xludf.DUMMYFUNCTION("""COMPUTED_VALUE"""),"Guadalajara bien educada")</f>
        <v>Guadalajara bien educada</v>
      </c>
      <c r="E126" s="49" t="str">
        <f ca="1">IFERROR(__xludf.DUMMYFUNCTION("""COMPUTED_VALUE"""),"Atención Psicopedagógica Infantil")</f>
        <v>Atención Psicopedagógica Infantil</v>
      </c>
      <c r="F126" s="49" t="str">
        <f ca="1">IFERROR(__xludf.DUMMYFUNCTION("""COMPUTED_VALUE"""),"A1C2 Actividades de diagnóstico y valoración psicológica ejecutadas para niñas y niños que requieran atención en el CAPI")</f>
        <v>A1C2 Actividades de diagnóstico y valoración psicológica ejecutadas para niñas y niños que requieran atención en el CAPI</v>
      </c>
      <c r="G126" s="49" t="str">
        <f ca="1">IFERROR(__xludf.DUMMYFUNCTION("""COMPUTED_VALUE"""),"Porcentaje de diagnósticos y valoraciones realizados a niñas y niños que requieran atención en el CAPI en 2023")</f>
        <v>Porcentaje de diagnósticos y valoraciones realizados a niñas y niños que requieran atención en el CAPI en 2023</v>
      </c>
      <c r="H126" s="49" t="str">
        <f ca="1">IFERROR(__xludf.DUMMYFUNCTION("""COMPUTED_VALUE"""),"MUJ Agosto")</f>
        <v>MUJ Agosto</v>
      </c>
      <c r="I126" s="49" t="str">
        <f ca="1">IFERROR(__xludf.DUMMYFUNCTION("""COMPUTED_VALUE"""),"Agosto")</f>
        <v>Agosto</v>
      </c>
      <c r="J126" s="49" t="str">
        <f ca="1">IFERROR(__xludf.DUMMYFUNCTION("""COMPUTED_VALUE"""),"MUJ")</f>
        <v>MUJ</v>
      </c>
      <c r="K126" s="50"/>
      <c r="L126" s="49" t="str">
        <f ca="1">IFERROR(__xludf.DUMMYFUNCTION("""COMPUTED_VALUE"""),"TRIMESTRE 3")</f>
        <v>TRIMESTRE 3</v>
      </c>
      <c r="M126" s="49" t="str">
        <f ca="1">IFERROR(__xludf.DUMMYFUNCTION("""COMPUTED_VALUE"""),"MUJERES ADULTAS")</f>
        <v>MUJERES ADULTAS</v>
      </c>
    </row>
    <row r="127" spans="1:13">
      <c r="A127" s="49" t="str">
        <f ca="1">IFERROR(__xludf.DUMMYFUNCTION("""COMPUTED_VALUE"""),"5.1.2.1")</f>
        <v>5.1.2.1</v>
      </c>
      <c r="B127" s="49" t="str">
        <f ca="1">IFERROR(__xludf.DUMMYFUNCTION("""COMPUTED_VALUE"""),"Atención Psicopedagógica Infantil/Dirección del Área de Centros de Inclusión/Dirección del Área de Centros de Inclusión/Coord.5. Inclusión")</f>
        <v>Atención Psicopedagógica Infantil/Dirección del Área de Centros de Inclusión/Dirección del Área de Centros de Inclusión/Coord.5. Inclusión</v>
      </c>
      <c r="C127" s="49" t="str">
        <f ca="1">IFERROR(__xludf.DUMMYFUNCTION("""COMPUTED_VALUE"""),"5. Inclusión")</f>
        <v>5. Inclusión</v>
      </c>
      <c r="D127" s="49" t="str">
        <f ca="1">IFERROR(__xludf.DUMMYFUNCTION("""COMPUTED_VALUE"""),"Guadalajara bien educada")</f>
        <v>Guadalajara bien educada</v>
      </c>
      <c r="E127" s="49" t="str">
        <f ca="1">IFERROR(__xludf.DUMMYFUNCTION("""COMPUTED_VALUE"""),"Atención Psicopedagógica Infantil")</f>
        <v>Atención Psicopedagógica Infantil</v>
      </c>
      <c r="F127" s="49" t="str">
        <f ca="1">IFERROR(__xludf.DUMMYFUNCTION("""COMPUTED_VALUE"""),"A1C2 Actividades de diagnóstico y valoración psicológica ejecutadas para niñas y niños que requieran atención en el CAPI")</f>
        <v>A1C2 Actividades de diagnóstico y valoración psicológica ejecutadas para niñas y niños que requieran atención en el CAPI</v>
      </c>
      <c r="G127" s="49" t="str">
        <f ca="1">IFERROR(__xludf.DUMMYFUNCTION("""COMPUTED_VALUE"""),"Porcentaje de diagnósticos y valoraciones realizados a niñas y niños que requieran atención en el CAPI en 2023")</f>
        <v>Porcentaje de diagnósticos y valoraciones realizados a niñas y niños que requieran atención en el CAPI en 2023</v>
      </c>
      <c r="H127" s="49" t="str">
        <f ca="1">IFERROR(__xludf.DUMMYFUNCTION("""COMPUTED_VALUE"""),"HOM Agosto")</f>
        <v>HOM Agosto</v>
      </c>
      <c r="I127" s="49" t="str">
        <f ca="1">IFERROR(__xludf.DUMMYFUNCTION("""COMPUTED_VALUE"""),"Agosto")</f>
        <v>Agosto</v>
      </c>
      <c r="J127" s="49" t="str">
        <f ca="1">IFERROR(__xludf.DUMMYFUNCTION("""COMPUTED_VALUE"""),"HOM")</f>
        <v>HOM</v>
      </c>
      <c r="K127" s="50"/>
      <c r="L127" s="49" t="str">
        <f ca="1">IFERROR(__xludf.DUMMYFUNCTION("""COMPUTED_VALUE"""),"TRIMESTRE 3")</f>
        <v>TRIMESTRE 3</v>
      </c>
      <c r="M127" s="49" t="str">
        <f ca="1">IFERROR(__xludf.DUMMYFUNCTION("""COMPUTED_VALUE"""),"HOMBRES ADULTOS")</f>
        <v>HOMBRES ADULTOS</v>
      </c>
    </row>
    <row r="128" spans="1:13">
      <c r="A128" s="49" t="str">
        <f ca="1">IFERROR(__xludf.DUMMYFUNCTION("""COMPUTED_VALUE"""),"5.1.2.1")</f>
        <v>5.1.2.1</v>
      </c>
      <c r="B128" s="49" t="str">
        <f ca="1">IFERROR(__xludf.DUMMYFUNCTION("""COMPUTED_VALUE"""),"Atención Psicopedagógica Infantil/Dirección del Área de Centros de Inclusión/Dirección del Área de Centros de Inclusión/Coord.5. Inclusión")</f>
        <v>Atención Psicopedagógica Infantil/Dirección del Área de Centros de Inclusión/Dirección del Área de Centros de Inclusión/Coord.5. Inclusión</v>
      </c>
      <c r="C128" s="49" t="str">
        <f ca="1">IFERROR(__xludf.DUMMYFUNCTION("""COMPUTED_VALUE"""),"5. Inclusión")</f>
        <v>5. Inclusión</v>
      </c>
      <c r="D128" s="49" t="str">
        <f ca="1">IFERROR(__xludf.DUMMYFUNCTION("""COMPUTED_VALUE"""),"Guadalajara bien educada")</f>
        <v>Guadalajara bien educada</v>
      </c>
      <c r="E128" s="49" t="str">
        <f ca="1">IFERROR(__xludf.DUMMYFUNCTION("""COMPUTED_VALUE"""),"Atención Psicopedagógica Infantil")</f>
        <v>Atención Psicopedagógica Infantil</v>
      </c>
      <c r="F128" s="49" t="str">
        <f ca="1">IFERROR(__xludf.DUMMYFUNCTION("""COMPUTED_VALUE"""),"A1C2 Actividades de diagnóstico y valoración psicológica ejecutadas para niñas y niños que requieran atención en el CAPI")</f>
        <v>A1C2 Actividades de diagnóstico y valoración psicológica ejecutadas para niñas y niños que requieran atención en el CAPI</v>
      </c>
      <c r="G128" s="49" t="str">
        <f ca="1">IFERROR(__xludf.DUMMYFUNCTION("""COMPUTED_VALUE"""),"Porcentaje de diagnósticos y valoraciones realizados a niñas y niños que requieran atención en el CAPI en 2023")</f>
        <v>Porcentaje de diagnósticos y valoraciones realizados a niñas y niños que requieran atención en el CAPI en 2023</v>
      </c>
      <c r="H128" s="49" t="str">
        <f ca="1">IFERROR(__xludf.DUMMYFUNCTION("""COMPUTED_VALUE"""),"AMM Agosto")</f>
        <v>AMM Agosto</v>
      </c>
      <c r="I128" s="49" t="str">
        <f ca="1">IFERROR(__xludf.DUMMYFUNCTION("""COMPUTED_VALUE"""),"Agosto")</f>
        <v>Agosto</v>
      </c>
      <c r="J128" s="49" t="str">
        <f ca="1">IFERROR(__xludf.DUMMYFUNCTION("""COMPUTED_VALUE"""),"AMM")</f>
        <v>AMM</v>
      </c>
      <c r="K128" s="50"/>
      <c r="L128" s="49" t="str">
        <f ca="1">IFERROR(__xludf.DUMMYFUNCTION("""COMPUTED_VALUE"""),"TRIMESTRE 3")</f>
        <v>TRIMESTRE 3</v>
      </c>
      <c r="M128" s="49" t="str">
        <f ca="1">IFERROR(__xludf.DUMMYFUNCTION("""COMPUTED_VALUE"""),"ADULTA MAYOR MUJER")</f>
        <v>ADULTA MAYOR MUJER</v>
      </c>
    </row>
    <row r="129" spans="1:13">
      <c r="A129" s="49" t="str">
        <f ca="1">IFERROR(__xludf.DUMMYFUNCTION("""COMPUTED_VALUE"""),"5.1.2.1")</f>
        <v>5.1.2.1</v>
      </c>
      <c r="B129" s="49" t="str">
        <f ca="1">IFERROR(__xludf.DUMMYFUNCTION("""COMPUTED_VALUE"""),"Atención Psicopedagógica Infantil/Dirección del Área de Centros de Inclusión/Dirección del Área de Centros de Inclusión/Coord.5. Inclusión")</f>
        <v>Atención Psicopedagógica Infantil/Dirección del Área de Centros de Inclusión/Dirección del Área de Centros de Inclusión/Coord.5. Inclusión</v>
      </c>
      <c r="C129" s="49" t="str">
        <f ca="1">IFERROR(__xludf.DUMMYFUNCTION("""COMPUTED_VALUE"""),"5. Inclusión")</f>
        <v>5. Inclusión</v>
      </c>
      <c r="D129" s="49" t="str">
        <f ca="1">IFERROR(__xludf.DUMMYFUNCTION("""COMPUTED_VALUE"""),"Guadalajara bien educada")</f>
        <v>Guadalajara bien educada</v>
      </c>
      <c r="E129" s="49" t="str">
        <f ca="1">IFERROR(__xludf.DUMMYFUNCTION("""COMPUTED_VALUE"""),"Atención Psicopedagógica Infantil")</f>
        <v>Atención Psicopedagógica Infantil</v>
      </c>
      <c r="F129" s="49" t="str">
        <f ca="1">IFERROR(__xludf.DUMMYFUNCTION("""COMPUTED_VALUE"""),"A1C2 Actividades de diagnóstico y valoración psicológica ejecutadas para niñas y niños que requieran atención en el CAPI")</f>
        <v>A1C2 Actividades de diagnóstico y valoración psicológica ejecutadas para niñas y niños que requieran atención en el CAPI</v>
      </c>
      <c r="G129" s="49" t="str">
        <f ca="1">IFERROR(__xludf.DUMMYFUNCTION("""COMPUTED_VALUE"""),"Porcentaje de diagnósticos y valoraciones realizados a niñas y niños que requieran atención en el CAPI en 2023")</f>
        <v>Porcentaje de diagnósticos y valoraciones realizados a niñas y niños que requieran atención en el CAPI en 2023</v>
      </c>
      <c r="H129" s="49" t="str">
        <f ca="1">IFERROR(__xludf.DUMMYFUNCTION("""COMPUTED_VALUE"""),"AMH Agosto")</f>
        <v>AMH Agosto</v>
      </c>
      <c r="I129" s="49" t="str">
        <f ca="1">IFERROR(__xludf.DUMMYFUNCTION("""COMPUTED_VALUE"""),"Agosto")</f>
        <v>Agosto</v>
      </c>
      <c r="J129" s="49" t="str">
        <f ca="1">IFERROR(__xludf.DUMMYFUNCTION("""COMPUTED_VALUE"""),"AMH")</f>
        <v>AMH</v>
      </c>
      <c r="K129" s="50"/>
      <c r="L129" s="49" t="str">
        <f ca="1">IFERROR(__xludf.DUMMYFUNCTION("""COMPUTED_VALUE"""),"TRIMESTRE 3")</f>
        <v>TRIMESTRE 3</v>
      </c>
      <c r="M129" s="49" t="str">
        <f ca="1">IFERROR(__xludf.DUMMYFUNCTION("""COMPUTED_VALUE"""),"ADULTO MAYOR HOMBRE")</f>
        <v>ADULTO MAYOR HOMBRE</v>
      </c>
    </row>
    <row r="130" spans="1:13">
      <c r="A130" s="49" t="str">
        <f ca="1">IFERROR(__xludf.DUMMYFUNCTION("""COMPUTED_VALUE"""),"5.1.2.0")</f>
        <v>5.1.2.0</v>
      </c>
      <c r="B130" s="49" t="str">
        <f ca="1">IFERROR(__xludf.DUMMYFUNCTION("""COMPUTED_VALUE"""),"Atención Psicopedagógica Infantil/Dirección del Área de Centros de Inclusión/Dirección del Área de Centros de Inclusión/Coord.5. Inclusión")</f>
        <v>Atención Psicopedagógica Infantil/Dirección del Área de Centros de Inclusión/Dirección del Área de Centros de Inclusión/Coord.5. Inclusión</v>
      </c>
      <c r="C130" s="49" t="str">
        <f ca="1">IFERROR(__xludf.DUMMYFUNCTION("""COMPUTED_VALUE"""),"5. Inclusión")</f>
        <v>5. Inclusión</v>
      </c>
      <c r="D130" s="49" t="str">
        <f ca="1">IFERROR(__xludf.DUMMYFUNCTION("""COMPUTED_VALUE"""),"Guadalajara bien educada")</f>
        <v>Guadalajara bien educada</v>
      </c>
      <c r="E130" s="49" t="str">
        <f ca="1">IFERROR(__xludf.DUMMYFUNCTION("""COMPUTED_VALUE"""),"Atención Psicopedagógica Infantil")</f>
        <v>Atención Psicopedagógica Infantil</v>
      </c>
      <c r="F130" s="49" t="str">
        <f ca="1">IFERROR(__xludf.DUMMYFUNCTION("""COMPUTED_VALUE"""),"C2. Atenciones terapéuticas brindadas a niñas y niños con barreras de aprendizaje en el Centro de Atención Psicopedagógica Infantil")</f>
        <v>C2. Atenciones terapéuticas brindadas a niñas y niños con barreras de aprendizaje en el Centro de Atención Psicopedagógica Infantil</v>
      </c>
      <c r="G130" s="49" t="str">
        <f ca="1">IFERROR(__xludf.DUMMYFUNCTION("""COMPUTED_VALUE"""),"Promedio de personas atendidas con atención terapéutica - educativa en el Centro de Atención Psicopedagógica Infantil durante el 2023")</f>
        <v>Promedio de personas atendidas con atención terapéutica - educativa en el Centro de Atención Psicopedagógica Infantil durante el 2023</v>
      </c>
      <c r="H130" s="49" t="str">
        <f ca="1">IFERROR(__xludf.DUMMYFUNCTION("""COMPUTED_VALUE"""),"NAS Septiembre")</f>
        <v>NAS Septiembre</v>
      </c>
      <c r="I130" s="49" t="str">
        <f ca="1">IFERROR(__xludf.DUMMYFUNCTION("""COMPUTED_VALUE"""),"Septiembre")</f>
        <v>Septiembre</v>
      </c>
      <c r="J130" s="49" t="str">
        <f ca="1">IFERROR(__xludf.DUMMYFUNCTION("""COMPUTED_VALUE"""),"NAS")</f>
        <v>NAS</v>
      </c>
      <c r="K130" s="50">
        <f ca="1">IFERROR(__xludf.DUMMYFUNCTION("""COMPUTED_VALUE"""),60)</f>
        <v>60</v>
      </c>
      <c r="L130" s="49" t="str">
        <f ca="1">IFERROR(__xludf.DUMMYFUNCTION("""COMPUTED_VALUE"""),"TRIMESTRE 3")</f>
        <v>TRIMESTRE 3</v>
      </c>
      <c r="M130" s="49" t="str">
        <f ca="1">IFERROR(__xludf.DUMMYFUNCTION("""COMPUTED_VALUE"""),"NIÑAS")</f>
        <v>NIÑAS</v>
      </c>
    </row>
    <row r="131" spans="1:13">
      <c r="A131" s="49" t="str">
        <f ca="1">IFERROR(__xludf.DUMMYFUNCTION("""COMPUTED_VALUE"""),"5.1.2.0")</f>
        <v>5.1.2.0</v>
      </c>
      <c r="B131" s="49" t="str">
        <f ca="1">IFERROR(__xludf.DUMMYFUNCTION("""COMPUTED_VALUE"""),"Atención Psicopedagógica Infantil/Dirección del Área de Centros de Inclusión/Dirección del Área de Centros de Inclusión/Coord.5. Inclusión")</f>
        <v>Atención Psicopedagógica Infantil/Dirección del Área de Centros de Inclusión/Dirección del Área de Centros de Inclusión/Coord.5. Inclusión</v>
      </c>
      <c r="C131" s="49" t="str">
        <f ca="1">IFERROR(__xludf.DUMMYFUNCTION("""COMPUTED_VALUE"""),"5. Inclusión")</f>
        <v>5. Inclusión</v>
      </c>
      <c r="D131" s="49" t="str">
        <f ca="1">IFERROR(__xludf.DUMMYFUNCTION("""COMPUTED_VALUE"""),"Guadalajara bien educada")</f>
        <v>Guadalajara bien educada</v>
      </c>
      <c r="E131" s="49" t="str">
        <f ca="1">IFERROR(__xludf.DUMMYFUNCTION("""COMPUTED_VALUE"""),"Atención Psicopedagógica Infantil")</f>
        <v>Atención Psicopedagógica Infantil</v>
      </c>
      <c r="F131" s="49" t="str">
        <f ca="1">IFERROR(__xludf.DUMMYFUNCTION("""COMPUTED_VALUE"""),"C2. Atenciones terapéuticas brindadas a niñas y niños con barreras de aprendizaje en el Centro de Atención Psicopedagógica Infantil")</f>
        <v>C2. Atenciones terapéuticas brindadas a niñas y niños con barreras de aprendizaje en el Centro de Atención Psicopedagógica Infantil</v>
      </c>
      <c r="G131" s="49" t="str">
        <f ca="1">IFERROR(__xludf.DUMMYFUNCTION("""COMPUTED_VALUE"""),"Promedio de personas atendidas con atención terapéutica - educativa en el Centro de Atención Psicopedagógica Infantil durante el 2023")</f>
        <v>Promedio de personas atendidas con atención terapéutica - educativa en el Centro de Atención Psicopedagógica Infantil durante el 2023</v>
      </c>
      <c r="H131" s="49" t="str">
        <f ca="1">IFERROR(__xludf.DUMMYFUNCTION("""COMPUTED_VALUE"""),"NOS Septiembre")</f>
        <v>NOS Septiembre</v>
      </c>
      <c r="I131" s="49" t="str">
        <f ca="1">IFERROR(__xludf.DUMMYFUNCTION("""COMPUTED_VALUE"""),"Septiembre")</f>
        <v>Septiembre</v>
      </c>
      <c r="J131" s="49" t="str">
        <f ca="1">IFERROR(__xludf.DUMMYFUNCTION("""COMPUTED_VALUE"""),"NOS")</f>
        <v>NOS</v>
      </c>
      <c r="K131" s="50">
        <f ca="1">IFERROR(__xludf.DUMMYFUNCTION("""COMPUTED_VALUE"""),115)</f>
        <v>115</v>
      </c>
      <c r="L131" s="49" t="str">
        <f ca="1">IFERROR(__xludf.DUMMYFUNCTION("""COMPUTED_VALUE"""),"TRIMESTRE 3")</f>
        <v>TRIMESTRE 3</v>
      </c>
      <c r="M131" s="49" t="str">
        <f ca="1">IFERROR(__xludf.DUMMYFUNCTION("""COMPUTED_VALUE"""),"NIÑOS")</f>
        <v>NIÑOS</v>
      </c>
    </row>
    <row r="132" spans="1:13">
      <c r="A132" s="49" t="str">
        <f ca="1">IFERROR(__xludf.DUMMYFUNCTION("""COMPUTED_VALUE"""),"5.1.2.0")</f>
        <v>5.1.2.0</v>
      </c>
      <c r="B132" s="49" t="str">
        <f ca="1">IFERROR(__xludf.DUMMYFUNCTION("""COMPUTED_VALUE"""),"Atención Psicopedagógica Infantil/Dirección del Área de Centros de Inclusión/Dirección del Área de Centros de Inclusión/Coord.5. Inclusión")</f>
        <v>Atención Psicopedagógica Infantil/Dirección del Área de Centros de Inclusión/Dirección del Área de Centros de Inclusión/Coord.5. Inclusión</v>
      </c>
      <c r="C132" s="49" t="str">
        <f ca="1">IFERROR(__xludf.DUMMYFUNCTION("""COMPUTED_VALUE"""),"5. Inclusión")</f>
        <v>5. Inclusión</v>
      </c>
      <c r="D132" s="49" t="str">
        <f ca="1">IFERROR(__xludf.DUMMYFUNCTION("""COMPUTED_VALUE"""),"Guadalajara bien educada")</f>
        <v>Guadalajara bien educada</v>
      </c>
      <c r="E132" s="49" t="str">
        <f ca="1">IFERROR(__xludf.DUMMYFUNCTION("""COMPUTED_VALUE"""),"Atención Psicopedagógica Infantil")</f>
        <v>Atención Psicopedagógica Infantil</v>
      </c>
      <c r="F132" s="49" t="str">
        <f ca="1">IFERROR(__xludf.DUMMYFUNCTION("""COMPUTED_VALUE"""),"C2. Atenciones terapéuticas brindadas a niñas y niños con barreras de aprendizaje en el Centro de Atención Psicopedagógica Infantil")</f>
        <v>C2. Atenciones terapéuticas brindadas a niñas y niños con barreras de aprendizaje en el Centro de Atención Psicopedagógica Infantil</v>
      </c>
      <c r="G132" s="49" t="str">
        <f ca="1">IFERROR(__xludf.DUMMYFUNCTION("""COMPUTED_VALUE"""),"Promedio de personas atendidas con atención terapéutica - educativa en el Centro de Atención Psicopedagógica Infantil durante el 2023")</f>
        <v>Promedio de personas atendidas con atención terapéutica - educativa en el Centro de Atención Psicopedagógica Infantil durante el 2023</v>
      </c>
      <c r="H132" s="49" t="str">
        <f ca="1">IFERROR(__xludf.DUMMYFUNCTION("""COMPUTED_VALUE"""),"AM SEPTIEMBRE")</f>
        <v>AM SEPTIEMBRE</v>
      </c>
      <c r="I132" s="49" t="str">
        <f ca="1">IFERROR(__xludf.DUMMYFUNCTION("""COMPUTED_VALUE"""),"Septiembre")</f>
        <v>Septiembre</v>
      </c>
      <c r="J132" s="49" t="str">
        <f ca="1">IFERROR(__xludf.DUMMYFUNCTION("""COMPUTED_VALUE"""),"AM")</f>
        <v>AM</v>
      </c>
      <c r="K132" s="50"/>
      <c r="L132" s="49" t="str">
        <f ca="1">IFERROR(__xludf.DUMMYFUNCTION("""COMPUTED_VALUE"""),"TRIMESTRE 3")</f>
        <v>TRIMESTRE 3</v>
      </c>
      <c r="M132" s="49" t="str">
        <f ca="1">IFERROR(__xludf.DUMMYFUNCTION("""COMPUTED_VALUE"""),"ADOLESCENTES MUJERES")</f>
        <v>ADOLESCENTES MUJERES</v>
      </c>
    </row>
    <row r="133" spans="1:13">
      <c r="A133" s="49" t="str">
        <f ca="1">IFERROR(__xludf.DUMMYFUNCTION("""COMPUTED_VALUE"""),"5.1.2.0")</f>
        <v>5.1.2.0</v>
      </c>
      <c r="B133" s="49" t="str">
        <f ca="1">IFERROR(__xludf.DUMMYFUNCTION("""COMPUTED_VALUE"""),"Atención Psicopedagógica Infantil/Dirección del Área de Centros de Inclusión/Dirección del Área de Centros de Inclusión/Coord.5. Inclusión")</f>
        <v>Atención Psicopedagógica Infantil/Dirección del Área de Centros de Inclusión/Dirección del Área de Centros de Inclusión/Coord.5. Inclusión</v>
      </c>
      <c r="C133" s="49" t="str">
        <f ca="1">IFERROR(__xludf.DUMMYFUNCTION("""COMPUTED_VALUE"""),"5. Inclusión")</f>
        <v>5. Inclusión</v>
      </c>
      <c r="D133" s="49" t="str">
        <f ca="1">IFERROR(__xludf.DUMMYFUNCTION("""COMPUTED_VALUE"""),"Guadalajara bien educada")</f>
        <v>Guadalajara bien educada</v>
      </c>
      <c r="E133" s="49" t="str">
        <f ca="1">IFERROR(__xludf.DUMMYFUNCTION("""COMPUTED_VALUE"""),"Atención Psicopedagógica Infantil")</f>
        <v>Atención Psicopedagógica Infantil</v>
      </c>
      <c r="F133" s="49" t="str">
        <f ca="1">IFERROR(__xludf.DUMMYFUNCTION("""COMPUTED_VALUE"""),"C2. Atenciones terapéuticas brindadas a niñas y niños con barreras de aprendizaje en el Centro de Atención Psicopedagógica Infantil")</f>
        <v>C2. Atenciones terapéuticas brindadas a niñas y niños con barreras de aprendizaje en el Centro de Atención Psicopedagógica Infantil</v>
      </c>
      <c r="G133" s="49" t="str">
        <f ca="1">IFERROR(__xludf.DUMMYFUNCTION("""COMPUTED_VALUE"""),"Promedio de personas atendidas con atención terapéutica - educativa en el Centro de Atención Psicopedagógica Infantil durante el 2023")</f>
        <v>Promedio de personas atendidas con atención terapéutica - educativa en el Centro de Atención Psicopedagógica Infantil durante el 2023</v>
      </c>
      <c r="H133" s="49" t="str">
        <f ca="1">IFERROR(__xludf.DUMMYFUNCTION("""COMPUTED_VALUE"""),"AH SEPTIEMBRE")</f>
        <v>AH SEPTIEMBRE</v>
      </c>
      <c r="I133" s="49" t="str">
        <f ca="1">IFERROR(__xludf.DUMMYFUNCTION("""COMPUTED_VALUE"""),"Septiembre")</f>
        <v>Septiembre</v>
      </c>
      <c r="J133" s="49" t="str">
        <f ca="1">IFERROR(__xludf.DUMMYFUNCTION("""COMPUTED_VALUE"""),"AH")</f>
        <v>AH</v>
      </c>
      <c r="K133" s="50"/>
      <c r="L133" s="49" t="str">
        <f ca="1">IFERROR(__xludf.DUMMYFUNCTION("""COMPUTED_VALUE"""),"TRIMESTRE 3")</f>
        <v>TRIMESTRE 3</v>
      </c>
      <c r="M133" s="49" t="str">
        <f ca="1">IFERROR(__xludf.DUMMYFUNCTION("""COMPUTED_VALUE"""),"ADOLESCENTES HOMBRES")</f>
        <v>ADOLESCENTES HOMBRES</v>
      </c>
    </row>
    <row r="134" spans="1:13">
      <c r="A134" s="49" t="str">
        <f ca="1">IFERROR(__xludf.DUMMYFUNCTION("""COMPUTED_VALUE"""),"5.1.2.0")</f>
        <v>5.1.2.0</v>
      </c>
      <c r="B134" s="49" t="str">
        <f ca="1">IFERROR(__xludf.DUMMYFUNCTION("""COMPUTED_VALUE"""),"Atención Psicopedagógica Infantil/Dirección del Área de Centros de Inclusión/Dirección del Área de Centros de Inclusión/Coord.5. Inclusión")</f>
        <v>Atención Psicopedagógica Infantil/Dirección del Área de Centros de Inclusión/Dirección del Área de Centros de Inclusión/Coord.5. Inclusión</v>
      </c>
      <c r="C134" s="49" t="str">
        <f ca="1">IFERROR(__xludf.DUMMYFUNCTION("""COMPUTED_VALUE"""),"5. Inclusión")</f>
        <v>5. Inclusión</v>
      </c>
      <c r="D134" s="49" t="str">
        <f ca="1">IFERROR(__xludf.DUMMYFUNCTION("""COMPUTED_VALUE"""),"Guadalajara bien educada")</f>
        <v>Guadalajara bien educada</v>
      </c>
      <c r="E134" s="49" t="str">
        <f ca="1">IFERROR(__xludf.DUMMYFUNCTION("""COMPUTED_VALUE"""),"Atención Psicopedagógica Infantil")</f>
        <v>Atención Psicopedagógica Infantil</v>
      </c>
      <c r="F134" s="49" t="str">
        <f ca="1">IFERROR(__xludf.DUMMYFUNCTION("""COMPUTED_VALUE"""),"C2. Atenciones terapéuticas brindadas a niñas y niños con barreras de aprendizaje en el Centro de Atención Psicopedagógica Infantil")</f>
        <v>C2. Atenciones terapéuticas brindadas a niñas y niños con barreras de aprendizaje en el Centro de Atención Psicopedagógica Infantil</v>
      </c>
      <c r="G134" s="49" t="str">
        <f ca="1">IFERROR(__xludf.DUMMYFUNCTION("""COMPUTED_VALUE"""),"Promedio de personas atendidas con atención terapéutica - educativa en el Centro de Atención Psicopedagógica Infantil durante el 2023")</f>
        <v>Promedio de personas atendidas con atención terapéutica - educativa en el Centro de Atención Psicopedagógica Infantil durante el 2023</v>
      </c>
      <c r="H134" s="49" t="str">
        <f ca="1">IFERROR(__xludf.DUMMYFUNCTION("""COMPUTED_VALUE"""),"MUJ Septiembre")</f>
        <v>MUJ Septiembre</v>
      </c>
      <c r="I134" s="49" t="str">
        <f ca="1">IFERROR(__xludf.DUMMYFUNCTION("""COMPUTED_VALUE"""),"Septiembre")</f>
        <v>Septiembre</v>
      </c>
      <c r="J134" s="49" t="str">
        <f ca="1">IFERROR(__xludf.DUMMYFUNCTION("""COMPUTED_VALUE"""),"MUJ")</f>
        <v>MUJ</v>
      </c>
      <c r="K134" s="50"/>
      <c r="L134" s="49" t="str">
        <f ca="1">IFERROR(__xludf.DUMMYFUNCTION("""COMPUTED_VALUE"""),"TRIMESTRE 3")</f>
        <v>TRIMESTRE 3</v>
      </c>
      <c r="M134" s="49" t="str">
        <f ca="1">IFERROR(__xludf.DUMMYFUNCTION("""COMPUTED_VALUE"""),"MUJERES ADULTAS")</f>
        <v>MUJERES ADULTAS</v>
      </c>
    </row>
    <row r="135" spans="1:13">
      <c r="A135" s="49" t="str">
        <f ca="1">IFERROR(__xludf.DUMMYFUNCTION("""COMPUTED_VALUE"""),"5.1.2.0")</f>
        <v>5.1.2.0</v>
      </c>
      <c r="B135" s="49" t="str">
        <f ca="1">IFERROR(__xludf.DUMMYFUNCTION("""COMPUTED_VALUE"""),"Atención Psicopedagógica Infantil/Dirección del Área de Centros de Inclusión/Dirección del Área de Centros de Inclusión/Coord.5. Inclusión")</f>
        <v>Atención Psicopedagógica Infantil/Dirección del Área de Centros de Inclusión/Dirección del Área de Centros de Inclusión/Coord.5. Inclusión</v>
      </c>
      <c r="C135" s="49" t="str">
        <f ca="1">IFERROR(__xludf.DUMMYFUNCTION("""COMPUTED_VALUE"""),"5. Inclusión")</f>
        <v>5. Inclusión</v>
      </c>
      <c r="D135" s="49" t="str">
        <f ca="1">IFERROR(__xludf.DUMMYFUNCTION("""COMPUTED_VALUE"""),"Guadalajara bien educada")</f>
        <v>Guadalajara bien educada</v>
      </c>
      <c r="E135" s="49" t="str">
        <f ca="1">IFERROR(__xludf.DUMMYFUNCTION("""COMPUTED_VALUE"""),"Atención Psicopedagógica Infantil")</f>
        <v>Atención Psicopedagógica Infantil</v>
      </c>
      <c r="F135" s="49" t="str">
        <f ca="1">IFERROR(__xludf.DUMMYFUNCTION("""COMPUTED_VALUE"""),"C2. Atenciones terapéuticas brindadas a niñas y niños con barreras de aprendizaje en el Centro de Atención Psicopedagógica Infantil")</f>
        <v>C2. Atenciones terapéuticas brindadas a niñas y niños con barreras de aprendizaje en el Centro de Atención Psicopedagógica Infantil</v>
      </c>
      <c r="G135" s="49" t="str">
        <f ca="1">IFERROR(__xludf.DUMMYFUNCTION("""COMPUTED_VALUE"""),"Promedio de personas atendidas con atención terapéutica - educativa en el Centro de Atención Psicopedagógica Infantil durante el 2023")</f>
        <v>Promedio de personas atendidas con atención terapéutica - educativa en el Centro de Atención Psicopedagógica Infantil durante el 2023</v>
      </c>
      <c r="H135" s="49" t="str">
        <f ca="1">IFERROR(__xludf.DUMMYFUNCTION("""COMPUTED_VALUE"""),"HOM Septiembre")</f>
        <v>HOM Septiembre</v>
      </c>
      <c r="I135" s="49" t="str">
        <f ca="1">IFERROR(__xludf.DUMMYFUNCTION("""COMPUTED_VALUE"""),"Septiembre")</f>
        <v>Septiembre</v>
      </c>
      <c r="J135" s="49" t="str">
        <f ca="1">IFERROR(__xludf.DUMMYFUNCTION("""COMPUTED_VALUE"""),"HOM")</f>
        <v>HOM</v>
      </c>
      <c r="K135" s="50"/>
      <c r="L135" s="49" t="str">
        <f ca="1">IFERROR(__xludf.DUMMYFUNCTION("""COMPUTED_VALUE"""),"TRIMESTRE 3")</f>
        <v>TRIMESTRE 3</v>
      </c>
      <c r="M135" s="49" t="str">
        <f ca="1">IFERROR(__xludf.DUMMYFUNCTION("""COMPUTED_VALUE"""),"HOMBRES ADULTOS")</f>
        <v>HOMBRES ADULTOS</v>
      </c>
    </row>
    <row r="136" spans="1:13">
      <c r="A136" s="49" t="str">
        <f ca="1">IFERROR(__xludf.DUMMYFUNCTION("""COMPUTED_VALUE"""),"5.1.2.0")</f>
        <v>5.1.2.0</v>
      </c>
      <c r="B136" s="49" t="str">
        <f ca="1">IFERROR(__xludf.DUMMYFUNCTION("""COMPUTED_VALUE"""),"Atención Psicopedagógica Infantil/Dirección del Área de Centros de Inclusión/Dirección del Área de Centros de Inclusión/Coord.5. Inclusión")</f>
        <v>Atención Psicopedagógica Infantil/Dirección del Área de Centros de Inclusión/Dirección del Área de Centros de Inclusión/Coord.5. Inclusión</v>
      </c>
      <c r="C136" s="49" t="str">
        <f ca="1">IFERROR(__xludf.DUMMYFUNCTION("""COMPUTED_VALUE"""),"5. Inclusión")</f>
        <v>5. Inclusión</v>
      </c>
      <c r="D136" s="49" t="str">
        <f ca="1">IFERROR(__xludf.DUMMYFUNCTION("""COMPUTED_VALUE"""),"Guadalajara bien educada")</f>
        <v>Guadalajara bien educada</v>
      </c>
      <c r="E136" s="49" t="str">
        <f ca="1">IFERROR(__xludf.DUMMYFUNCTION("""COMPUTED_VALUE"""),"Atención Psicopedagógica Infantil")</f>
        <v>Atención Psicopedagógica Infantil</v>
      </c>
      <c r="F136" s="49" t="str">
        <f ca="1">IFERROR(__xludf.DUMMYFUNCTION("""COMPUTED_VALUE"""),"C2. Atenciones terapéuticas brindadas a niñas y niños con barreras de aprendizaje en el Centro de Atención Psicopedagógica Infantil")</f>
        <v>C2. Atenciones terapéuticas brindadas a niñas y niños con barreras de aprendizaje en el Centro de Atención Psicopedagógica Infantil</v>
      </c>
      <c r="G136" s="49" t="str">
        <f ca="1">IFERROR(__xludf.DUMMYFUNCTION("""COMPUTED_VALUE"""),"Promedio de personas atendidas con atención terapéutica - educativa en el Centro de Atención Psicopedagógica Infantil durante el 2023")</f>
        <v>Promedio de personas atendidas con atención terapéutica - educativa en el Centro de Atención Psicopedagógica Infantil durante el 2023</v>
      </c>
      <c r="H136" s="49" t="str">
        <f ca="1">IFERROR(__xludf.DUMMYFUNCTION("""COMPUTED_VALUE"""),"AMM Septiembre")</f>
        <v>AMM Septiembre</v>
      </c>
      <c r="I136" s="49" t="str">
        <f ca="1">IFERROR(__xludf.DUMMYFUNCTION("""COMPUTED_VALUE"""),"Septiembre")</f>
        <v>Septiembre</v>
      </c>
      <c r="J136" s="49" t="str">
        <f ca="1">IFERROR(__xludf.DUMMYFUNCTION("""COMPUTED_VALUE"""),"AMM")</f>
        <v>AMM</v>
      </c>
      <c r="K136" s="50"/>
      <c r="L136" s="49" t="str">
        <f ca="1">IFERROR(__xludf.DUMMYFUNCTION("""COMPUTED_VALUE"""),"TRIMESTRE 3")</f>
        <v>TRIMESTRE 3</v>
      </c>
      <c r="M136" s="49" t="str">
        <f ca="1">IFERROR(__xludf.DUMMYFUNCTION("""COMPUTED_VALUE"""),"ADULTA MAYOR MUJER")</f>
        <v>ADULTA MAYOR MUJER</v>
      </c>
    </row>
    <row r="137" spans="1:13">
      <c r="A137" s="49" t="str">
        <f ca="1">IFERROR(__xludf.DUMMYFUNCTION("""COMPUTED_VALUE"""),"5.1.2.0")</f>
        <v>5.1.2.0</v>
      </c>
      <c r="B137" s="49" t="str">
        <f ca="1">IFERROR(__xludf.DUMMYFUNCTION("""COMPUTED_VALUE"""),"Atención Psicopedagógica Infantil/Dirección del Área de Centros de Inclusión/Dirección del Área de Centros de Inclusión/Coord.5. Inclusión")</f>
        <v>Atención Psicopedagógica Infantil/Dirección del Área de Centros de Inclusión/Dirección del Área de Centros de Inclusión/Coord.5. Inclusión</v>
      </c>
      <c r="C137" s="49" t="str">
        <f ca="1">IFERROR(__xludf.DUMMYFUNCTION("""COMPUTED_VALUE"""),"5. Inclusión")</f>
        <v>5. Inclusión</v>
      </c>
      <c r="D137" s="49" t="str">
        <f ca="1">IFERROR(__xludf.DUMMYFUNCTION("""COMPUTED_VALUE"""),"Guadalajara bien educada")</f>
        <v>Guadalajara bien educada</v>
      </c>
      <c r="E137" s="49" t="str">
        <f ca="1">IFERROR(__xludf.DUMMYFUNCTION("""COMPUTED_VALUE"""),"Atención Psicopedagógica Infantil")</f>
        <v>Atención Psicopedagógica Infantil</v>
      </c>
      <c r="F137" s="49" t="str">
        <f ca="1">IFERROR(__xludf.DUMMYFUNCTION("""COMPUTED_VALUE"""),"C2. Atenciones terapéuticas brindadas a niñas y niños con barreras de aprendizaje en el Centro de Atención Psicopedagógica Infantil")</f>
        <v>C2. Atenciones terapéuticas brindadas a niñas y niños con barreras de aprendizaje en el Centro de Atención Psicopedagógica Infantil</v>
      </c>
      <c r="G137" s="49" t="str">
        <f ca="1">IFERROR(__xludf.DUMMYFUNCTION("""COMPUTED_VALUE"""),"Promedio de personas atendidas con atención terapéutica - educativa en el Centro de Atención Psicopedagógica Infantil durante el 2023")</f>
        <v>Promedio de personas atendidas con atención terapéutica - educativa en el Centro de Atención Psicopedagógica Infantil durante el 2023</v>
      </c>
      <c r="H137" s="49" t="str">
        <f ca="1">IFERROR(__xludf.DUMMYFUNCTION("""COMPUTED_VALUE"""),"AMH Septiembre")</f>
        <v>AMH Septiembre</v>
      </c>
      <c r="I137" s="49" t="str">
        <f ca="1">IFERROR(__xludf.DUMMYFUNCTION("""COMPUTED_VALUE"""),"Septiembre")</f>
        <v>Septiembre</v>
      </c>
      <c r="J137" s="49" t="str">
        <f ca="1">IFERROR(__xludf.DUMMYFUNCTION("""COMPUTED_VALUE"""),"AMH")</f>
        <v>AMH</v>
      </c>
      <c r="K137" s="50"/>
      <c r="L137" s="49" t="str">
        <f ca="1">IFERROR(__xludf.DUMMYFUNCTION("""COMPUTED_VALUE"""),"TRIMESTRE 3")</f>
        <v>TRIMESTRE 3</v>
      </c>
      <c r="M137" s="49" t="str">
        <f ca="1">IFERROR(__xludf.DUMMYFUNCTION("""COMPUTED_VALUE"""),"ADULTO MAYOR HOMBRE")</f>
        <v>ADULTO MAYOR HOMBRE</v>
      </c>
    </row>
    <row r="138" spans="1:13">
      <c r="A138" s="49" t="str">
        <f ca="1">IFERROR(__xludf.DUMMYFUNCTION("""COMPUTED_VALUE"""),"5.1.2.1")</f>
        <v>5.1.2.1</v>
      </c>
      <c r="B138" s="49" t="str">
        <f ca="1">IFERROR(__xludf.DUMMYFUNCTION("""COMPUTED_VALUE"""),"Atención Psicopedagógica Infantil/Dirección del Área de Centros de Inclusión/Dirección del Área de Centros de Inclusión/Coord.5. Inclusión")</f>
        <v>Atención Psicopedagógica Infantil/Dirección del Área de Centros de Inclusión/Dirección del Área de Centros de Inclusión/Coord.5. Inclusión</v>
      </c>
      <c r="C138" s="49" t="str">
        <f ca="1">IFERROR(__xludf.DUMMYFUNCTION("""COMPUTED_VALUE"""),"5. Inclusión")</f>
        <v>5. Inclusión</v>
      </c>
      <c r="D138" s="49" t="str">
        <f ca="1">IFERROR(__xludf.DUMMYFUNCTION("""COMPUTED_VALUE"""),"Guadalajara bien educada")</f>
        <v>Guadalajara bien educada</v>
      </c>
      <c r="E138" s="49" t="str">
        <f ca="1">IFERROR(__xludf.DUMMYFUNCTION("""COMPUTED_VALUE"""),"Atención Psicopedagógica Infantil")</f>
        <v>Atención Psicopedagógica Infantil</v>
      </c>
      <c r="F138" s="49" t="str">
        <f ca="1">IFERROR(__xludf.DUMMYFUNCTION("""COMPUTED_VALUE"""),"A1C2 Actividades de diagnóstico y valoración psicológica ejecutadas para niñas y niños que requieran atención en el CAPI")</f>
        <v>A1C2 Actividades de diagnóstico y valoración psicológica ejecutadas para niñas y niños que requieran atención en el CAPI</v>
      </c>
      <c r="G138" s="49" t="str">
        <f ca="1">IFERROR(__xludf.DUMMYFUNCTION("""COMPUTED_VALUE"""),"Porcentaje de diagnósticos y valoraciones realizados a niñas y niños que requieran atención en el CAPI en 2023")</f>
        <v>Porcentaje de diagnósticos y valoraciones realizados a niñas y niños que requieran atención en el CAPI en 2023</v>
      </c>
      <c r="H138" s="49" t="str">
        <f ca="1">IFERROR(__xludf.DUMMYFUNCTION("""COMPUTED_VALUE"""),"NAS Septiembre")</f>
        <v>NAS Septiembre</v>
      </c>
      <c r="I138" s="49" t="str">
        <f ca="1">IFERROR(__xludf.DUMMYFUNCTION("""COMPUTED_VALUE"""),"Septiembre")</f>
        <v>Septiembre</v>
      </c>
      <c r="J138" s="49" t="str">
        <f ca="1">IFERROR(__xludf.DUMMYFUNCTION("""COMPUTED_VALUE"""),"NAS")</f>
        <v>NAS</v>
      </c>
      <c r="K138" s="50">
        <f ca="1">IFERROR(__xludf.DUMMYFUNCTION("""COMPUTED_VALUE"""),1)</f>
        <v>1</v>
      </c>
      <c r="L138" s="49" t="str">
        <f ca="1">IFERROR(__xludf.DUMMYFUNCTION("""COMPUTED_VALUE"""),"TRIMESTRE 3")</f>
        <v>TRIMESTRE 3</v>
      </c>
      <c r="M138" s="49" t="str">
        <f ca="1">IFERROR(__xludf.DUMMYFUNCTION("""COMPUTED_VALUE"""),"NIÑAS")</f>
        <v>NIÑAS</v>
      </c>
    </row>
    <row r="139" spans="1:13">
      <c r="A139" s="49" t="str">
        <f ca="1">IFERROR(__xludf.DUMMYFUNCTION("""COMPUTED_VALUE"""),"5.1.2.1")</f>
        <v>5.1.2.1</v>
      </c>
      <c r="B139" s="49" t="str">
        <f ca="1">IFERROR(__xludf.DUMMYFUNCTION("""COMPUTED_VALUE"""),"Atención Psicopedagógica Infantil/Dirección del Área de Centros de Inclusión/Dirección del Área de Centros de Inclusión/Coord.5. Inclusión")</f>
        <v>Atención Psicopedagógica Infantil/Dirección del Área de Centros de Inclusión/Dirección del Área de Centros de Inclusión/Coord.5. Inclusión</v>
      </c>
      <c r="C139" s="49" t="str">
        <f ca="1">IFERROR(__xludf.DUMMYFUNCTION("""COMPUTED_VALUE"""),"5. Inclusión")</f>
        <v>5. Inclusión</v>
      </c>
      <c r="D139" s="49" t="str">
        <f ca="1">IFERROR(__xludf.DUMMYFUNCTION("""COMPUTED_VALUE"""),"Guadalajara bien educada")</f>
        <v>Guadalajara bien educada</v>
      </c>
      <c r="E139" s="49" t="str">
        <f ca="1">IFERROR(__xludf.DUMMYFUNCTION("""COMPUTED_VALUE"""),"Atención Psicopedagógica Infantil")</f>
        <v>Atención Psicopedagógica Infantil</v>
      </c>
      <c r="F139" s="49" t="str">
        <f ca="1">IFERROR(__xludf.DUMMYFUNCTION("""COMPUTED_VALUE"""),"A1C2 Actividades de diagnóstico y valoración psicológica ejecutadas para niñas y niños que requieran atención en el CAPI")</f>
        <v>A1C2 Actividades de diagnóstico y valoración psicológica ejecutadas para niñas y niños que requieran atención en el CAPI</v>
      </c>
      <c r="G139" s="49" t="str">
        <f ca="1">IFERROR(__xludf.DUMMYFUNCTION("""COMPUTED_VALUE"""),"Porcentaje de diagnósticos y valoraciones realizados a niñas y niños que requieran atención en el CAPI en 2023")</f>
        <v>Porcentaje de diagnósticos y valoraciones realizados a niñas y niños que requieran atención en el CAPI en 2023</v>
      </c>
      <c r="H139" s="49" t="str">
        <f ca="1">IFERROR(__xludf.DUMMYFUNCTION("""COMPUTED_VALUE"""),"NOS Septiembre")</f>
        <v>NOS Septiembre</v>
      </c>
      <c r="I139" s="49" t="str">
        <f ca="1">IFERROR(__xludf.DUMMYFUNCTION("""COMPUTED_VALUE"""),"Septiembre")</f>
        <v>Septiembre</v>
      </c>
      <c r="J139" s="49" t="str">
        <f ca="1">IFERROR(__xludf.DUMMYFUNCTION("""COMPUTED_VALUE"""),"NOS")</f>
        <v>NOS</v>
      </c>
      <c r="K139" s="50">
        <f ca="1">IFERROR(__xludf.DUMMYFUNCTION("""COMPUTED_VALUE"""),6)</f>
        <v>6</v>
      </c>
      <c r="L139" s="49" t="str">
        <f ca="1">IFERROR(__xludf.DUMMYFUNCTION("""COMPUTED_VALUE"""),"TRIMESTRE 3")</f>
        <v>TRIMESTRE 3</v>
      </c>
      <c r="M139" s="49" t="str">
        <f ca="1">IFERROR(__xludf.DUMMYFUNCTION("""COMPUTED_VALUE"""),"NIÑOS")</f>
        <v>NIÑOS</v>
      </c>
    </row>
    <row r="140" spans="1:13">
      <c r="A140" s="49" t="str">
        <f ca="1">IFERROR(__xludf.DUMMYFUNCTION("""COMPUTED_VALUE"""),"5.1.2.1")</f>
        <v>5.1.2.1</v>
      </c>
      <c r="B140" s="49" t="str">
        <f ca="1">IFERROR(__xludf.DUMMYFUNCTION("""COMPUTED_VALUE"""),"Atención Psicopedagógica Infantil/Dirección del Área de Centros de Inclusión/Dirección del Área de Centros de Inclusión/Coord.5. Inclusión")</f>
        <v>Atención Psicopedagógica Infantil/Dirección del Área de Centros de Inclusión/Dirección del Área de Centros de Inclusión/Coord.5. Inclusión</v>
      </c>
      <c r="C140" s="49" t="str">
        <f ca="1">IFERROR(__xludf.DUMMYFUNCTION("""COMPUTED_VALUE"""),"5. Inclusión")</f>
        <v>5. Inclusión</v>
      </c>
      <c r="D140" s="49" t="str">
        <f ca="1">IFERROR(__xludf.DUMMYFUNCTION("""COMPUTED_VALUE"""),"Guadalajara bien educada")</f>
        <v>Guadalajara bien educada</v>
      </c>
      <c r="E140" s="49" t="str">
        <f ca="1">IFERROR(__xludf.DUMMYFUNCTION("""COMPUTED_VALUE"""),"Atención Psicopedagógica Infantil")</f>
        <v>Atención Psicopedagógica Infantil</v>
      </c>
      <c r="F140" s="49" t="str">
        <f ca="1">IFERROR(__xludf.DUMMYFUNCTION("""COMPUTED_VALUE"""),"A1C2 Actividades de diagnóstico y valoración psicológica ejecutadas para niñas y niños que requieran atención en el CAPI")</f>
        <v>A1C2 Actividades de diagnóstico y valoración psicológica ejecutadas para niñas y niños que requieran atención en el CAPI</v>
      </c>
      <c r="G140" s="49" t="str">
        <f ca="1">IFERROR(__xludf.DUMMYFUNCTION("""COMPUTED_VALUE"""),"Porcentaje de diagnósticos y valoraciones realizados a niñas y niños que requieran atención en el CAPI en 2023")</f>
        <v>Porcentaje de diagnósticos y valoraciones realizados a niñas y niños que requieran atención en el CAPI en 2023</v>
      </c>
      <c r="H140" s="49" t="str">
        <f ca="1">IFERROR(__xludf.DUMMYFUNCTION("""COMPUTED_VALUE"""),"AM SEPTIEMBRE")</f>
        <v>AM SEPTIEMBRE</v>
      </c>
      <c r="I140" s="49" t="str">
        <f ca="1">IFERROR(__xludf.DUMMYFUNCTION("""COMPUTED_VALUE"""),"Septiembre")</f>
        <v>Septiembre</v>
      </c>
      <c r="J140" s="49" t="str">
        <f ca="1">IFERROR(__xludf.DUMMYFUNCTION("""COMPUTED_VALUE"""),"AM")</f>
        <v>AM</v>
      </c>
      <c r="K140" s="50"/>
      <c r="L140" s="49" t="str">
        <f ca="1">IFERROR(__xludf.DUMMYFUNCTION("""COMPUTED_VALUE"""),"TRIMESTRE 3")</f>
        <v>TRIMESTRE 3</v>
      </c>
      <c r="M140" s="49" t="str">
        <f ca="1">IFERROR(__xludf.DUMMYFUNCTION("""COMPUTED_VALUE"""),"ADOLESCENTES MUJERES")</f>
        <v>ADOLESCENTES MUJERES</v>
      </c>
    </row>
    <row r="141" spans="1:13">
      <c r="A141" s="49" t="str">
        <f ca="1">IFERROR(__xludf.DUMMYFUNCTION("""COMPUTED_VALUE"""),"5.1.2.1")</f>
        <v>5.1.2.1</v>
      </c>
      <c r="B141" s="49" t="str">
        <f ca="1">IFERROR(__xludf.DUMMYFUNCTION("""COMPUTED_VALUE"""),"Atención Psicopedagógica Infantil/Dirección del Área de Centros de Inclusión/Dirección del Área de Centros de Inclusión/Coord.5. Inclusión")</f>
        <v>Atención Psicopedagógica Infantil/Dirección del Área de Centros de Inclusión/Dirección del Área de Centros de Inclusión/Coord.5. Inclusión</v>
      </c>
      <c r="C141" s="49" t="str">
        <f ca="1">IFERROR(__xludf.DUMMYFUNCTION("""COMPUTED_VALUE"""),"5. Inclusión")</f>
        <v>5. Inclusión</v>
      </c>
      <c r="D141" s="49" t="str">
        <f ca="1">IFERROR(__xludf.DUMMYFUNCTION("""COMPUTED_VALUE"""),"Guadalajara bien educada")</f>
        <v>Guadalajara bien educada</v>
      </c>
      <c r="E141" s="49" t="str">
        <f ca="1">IFERROR(__xludf.DUMMYFUNCTION("""COMPUTED_VALUE"""),"Atención Psicopedagógica Infantil")</f>
        <v>Atención Psicopedagógica Infantil</v>
      </c>
      <c r="F141" s="49" t="str">
        <f ca="1">IFERROR(__xludf.DUMMYFUNCTION("""COMPUTED_VALUE"""),"A1C2 Actividades de diagnóstico y valoración psicológica ejecutadas para niñas y niños que requieran atención en el CAPI")</f>
        <v>A1C2 Actividades de diagnóstico y valoración psicológica ejecutadas para niñas y niños que requieran atención en el CAPI</v>
      </c>
      <c r="G141" s="49" t="str">
        <f ca="1">IFERROR(__xludf.DUMMYFUNCTION("""COMPUTED_VALUE"""),"Porcentaje de diagnósticos y valoraciones realizados a niñas y niños que requieran atención en el CAPI en 2023")</f>
        <v>Porcentaje de diagnósticos y valoraciones realizados a niñas y niños que requieran atención en el CAPI en 2023</v>
      </c>
      <c r="H141" s="49" t="str">
        <f ca="1">IFERROR(__xludf.DUMMYFUNCTION("""COMPUTED_VALUE"""),"AH SEPTIEMBRE")</f>
        <v>AH SEPTIEMBRE</v>
      </c>
      <c r="I141" s="49" t="str">
        <f ca="1">IFERROR(__xludf.DUMMYFUNCTION("""COMPUTED_VALUE"""),"Septiembre")</f>
        <v>Septiembre</v>
      </c>
      <c r="J141" s="49" t="str">
        <f ca="1">IFERROR(__xludf.DUMMYFUNCTION("""COMPUTED_VALUE"""),"AH")</f>
        <v>AH</v>
      </c>
      <c r="K141" s="50"/>
      <c r="L141" s="49" t="str">
        <f ca="1">IFERROR(__xludf.DUMMYFUNCTION("""COMPUTED_VALUE"""),"TRIMESTRE 3")</f>
        <v>TRIMESTRE 3</v>
      </c>
      <c r="M141" s="49" t="str">
        <f ca="1">IFERROR(__xludf.DUMMYFUNCTION("""COMPUTED_VALUE"""),"ADOLESCENTES HOMBRES")</f>
        <v>ADOLESCENTES HOMBRES</v>
      </c>
    </row>
    <row r="142" spans="1:13">
      <c r="A142" s="49" t="str">
        <f ca="1">IFERROR(__xludf.DUMMYFUNCTION("""COMPUTED_VALUE"""),"5.1.2.1")</f>
        <v>5.1.2.1</v>
      </c>
      <c r="B142" s="49" t="str">
        <f ca="1">IFERROR(__xludf.DUMMYFUNCTION("""COMPUTED_VALUE"""),"Atención Psicopedagógica Infantil/Dirección del Área de Centros de Inclusión/Dirección del Área de Centros de Inclusión/Coord.5. Inclusión")</f>
        <v>Atención Psicopedagógica Infantil/Dirección del Área de Centros de Inclusión/Dirección del Área de Centros de Inclusión/Coord.5. Inclusión</v>
      </c>
      <c r="C142" s="49" t="str">
        <f ca="1">IFERROR(__xludf.DUMMYFUNCTION("""COMPUTED_VALUE"""),"5. Inclusión")</f>
        <v>5. Inclusión</v>
      </c>
      <c r="D142" s="49" t="str">
        <f ca="1">IFERROR(__xludf.DUMMYFUNCTION("""COMPUTED_VALUE"""),"Guadalajara bien educada")</f>
        <v>Guadalajara bien educada</v>
      </c>
      <c r="E142" s="49" t="str">
        <f ca="1">IFERROR(__xludf.DUMMYFUNCTION("""COMPUTED_VALUE"""),"Atención Psicopedagógica Infantil")</f>
        <v>Atención Psicopedagógica Infantil</v>
      </c>
      <c r="F142" s="49" t="str">
        <f ca="1">IFERROR(__xludf.DUMMYFUNCTION("""COMPUTED_VALUE"""),"A1C2 Actividades de diagnóstico y valoración psicológica ejecutadas para niñas y niños que requieran atención en el CAPI")</f>
        <v>A1C2 Actividades de diagnóstico y valoración psicológica ejecutadas para niñas y niños que requieran atención en el CAPI</v>
      </c>
      <c r="G142" s="49" t="str">
        <f ca="1">IFERROR(__xludf.DUMMYFUNCTION("""COMPUTED_VALUE"""),"Porcentaje de diagnósticos y valoraciones realizados a niñas y niños que requieran atención en el CAPI en 2023")</f>
        <v>Porcentaje de diagnósticos y valoraciones realizados a niñas y niños que requieran atención en el CAPI en 2023</v>
      </c>
      <c r="H142" s="49" t="str">
        <f ca="1">IFERROR(__xludf.DUMMYFUNCTION("""COMPUTED_VALUE"""),"MUJ Septiembre")</f>
        <v>MUJ Septiembre</v>
      </c>
      <c r="I142" s="49" t="str">
        <f ca="1">IFERROR(__xludf.DUMMYFUNCTION("""COMPUTED_VALUE"""),"Septiembre")</f>
        <v>Septiembre</v>
      </c>
      <c r="J142" s="49" t="str">
        <f ca="1">IFERROR(__xludf.DUMMYFUNCTION("""COMPUTED_VALUE"""),"MUJ")</f>
        <v>MUJ</v>
      </c>
      <c r="K142" s="50"/>
      <c r="L142" s="49" t="str">
        <f ca="1">IFERROR(__xludf.DUMMYFUNCTION("""COMPUTED_VALUE"""),"TRIMESTRE 3")</f>
        <v>TRIMESTRE 3</v>
      </c>
      <c r="M142" s="49" t="str">
        <f ca="1">IFERROR(__xludf.DUMMYFUNCTION("""COMPUTED_VALUE"""),"MUJERES ADULTAS")</f>
        <v>MUJERES ADULTAS</v>
      </c>
    </row>
    <row r="143" spans="1:13">
      <c r="A143" s="49" t="str">
        <f ca="1">IFERROR(__xludf.DUMMYFUNCTION("""COMPUTED_VALUE"""),"5.1.2.1")</f>
        <v>5.1.2.1</v>
      </c>
      <c r="B143" s="49" t="str">
        <f ca="1">IFERROR(__xludf.DUMMYFUNCTION("""COMPUTED_VALUE"""),"Atención Psicopedagógica Infantil/Dirección del Área de Centros de Inclusión/Dirección del Área de Centros de Inclusión/Coord.5. Inclusión")</f>
        <v>Atención Psicopedagógica Infantil/Dirección del Área de Centros de Inclusión/Dirección del Área de Centros de Inclusión/Coord.5. Inclusión</v>
      </c>
      <c r="C143" s="49" t="str">
        <f ca="1">IFERROR(__xludf.DUMMYFUNCTION("""COMPUTED_VALUE"""),"5. Inclusión")</f>
        <v>5. Inclusión</v>
      </c>
      <c r="D143" s="49" t="str">
        <f ca="1">IFERROR(__xludf.DUMMYFUNCTION("""COMPUTED_VALUE"""),"Guadalajara bien educada")</f>
        <v>Guadalajara bien educada</v>
      </c>
      <c r="E143" s="49" t="str">
        <f ca="1">IFERROR(__xludf.DUMMYFUNCTION("""COMPUTED_VALUE"""),"Atención Psicopedagógica Infantil")</f>
        <v>Atención Psicopedagógica Infantil</v>
      </c>
      <c r="F143" s="49" t="str">
        <f ca="1">IFERROR(__xludf.DUMMYFUNCTION("""COMPUTED_VALUE"""),"A1C2 Actividades de diagnóstico y valoración psicológica ejecutadas para niñas y niños que requieran atención en el CAPI")</f>
        <v>A1C2 Actividades de diagnóstico y valoración psicológica ejecutadas para niñas y niños que requieran atención en el CAPI</v>
      </c>
      <c r="G143" s="49" t="str">
        <f ca="1">IFERROR(__xludf.DUMMYFUNCTION("""COMPUTED_VALUE"""),"Porcentaje de diagnósticos y valoraciones realizados a niñas y niños que requieran atención en el CAPI en 2023")</f>
        <v>Porcentaje de diagnósticos y valoraciones realizados a niñas y niños que requieran atención en el CAPI en 2023</v>
      </c>
      <c r="H143" s="49" t="str">
        <f ca="1">IFERROR(__xludf.DUMMYFUNCTION("""COMPUTED_VALUE"""),"HOM Septiembre")</f>
        <v>HOM Septiembre</v>
      </c>
      <c r="I143" s="49" t="str">
        <f ca="1">IFERROR(__xludf.DUMMYFUNCTION("""COMPUTED_VALUE"""),"Septiembre")</f>
        <v>Septiembre</v>
      </c>
      <c r="J143" s="49" t="str">
        <f ca="1">IFERROR(__xludf.DUMMYFUNCTION("""COMPUTED_VALUE"""),"HOM")</f>
        <v>HOM</v>
      </c>
      <c r="K143" s="50"/>
      <c r="L143" s="49" t="str">
        <f ca="1">IFERROR(__xludf.DUMMYFUNCTION("""COMPUTED_VALUE"""),"TRIMESTRE 3")</f>
        <v>TRIMESTRE 3</v>
      </c>
      <c r="M143" s="49" t="str">
        <f ca="1">IFERROR(__xludf.DUMMYFUNCTION("""COMPUTED_VALUE"""),"HOMBRES ADULTOS")</f>
        <v>HOMBRES ADULTOS</v>
      </c>
    </row>
    <row r="144" spans="1:13">
      <c r="A144" s="49" t="str">
        <f ca="1">IFERROR(__xludf.DUMMYFUNCTION("""COMPUTED_VALUE"""),"5.1.2.1")</f>
        <v>5.1.2.1</v>
      </c>
      <c r="B144" s="49" t="str">
        <f ca="1">IFERROR(__xludf.DUMMYFUNCTION("""COMPUTED_VALUE"""),"Atención Psicopedagógica Infantil/Dirección del Área de Centros de Inclusión/Dirección del Área de Centros de Inclusión/Coord.5. Inclusión")</f>
        <v>Atención Psicopedagógica Infantil/Dirección del Área de Centros de Inclusión/Dirección del Área de Centros de Inclusión/Coord.5. Inclusión</v>
      </c>
      <c r="C144" s="49" t="str">
        <f ca="1">IFERROR(__xludf.DUMMYFUNCTION("""COMPUTED_VALUE"""),"5. Inclusión")</f>
        <v>5. Inclusión</v>
      </c>
      <c r="D144" s="49" t="str">
        <f ca="1">IFERROR(__xludf.DUMMYFUNCTION("""COMPUTED_VALUE"""),"Guadalajara bien educada")</f>
        <v>Guadalajara bien educada</v>
      </c>
      <c r="E144" s="49" t="str">
        <f ca="1">IFERROR(__xludf.DUMMYFUNCTION("""COMPUTED_VALUE"""),"Atención Psicopedagógica Infantil")</f>
        <v>Atención Psicopedagógica Infantil</v>
      </c>
      <c r="F144" s="49" t="str">
        <f ca="1">IFERROR(__xludf.DUMMYFUNCTION("""COMPUTED_VALUE"""),"A1C2 Actividades de diagnóstico y valoración psicológica ejecutadas para niñas y niños que requieran atención en el CAPI")</f>
        <v>A1C2 Actividades de diagnóstico y valoración psicológica ejecutadas para niñas y niños que requieran atención en el CAPI</v>
      </c>
      <c r="G144" s="49" t="str">
        <f ca="1">IFERROR(__xludf.DUMMYFUNCTION("""COMPUTED_VALUE"""),"Porcentaje de diagnósticos y valoraciones realizados a niñas y niños que requieran atención en el CAPI en 2023")</f>
        <v>Porcentaje de diagnósticos y valoraciones realizados a niñas y niños que requieran atención en el CAPI en 2023</v>
      </c>
      <c r="H144" s="49" t="str">
        <f ca="1">IFERROR(__xludf.DUMMYFUNCTION("""COMPUTED_VALUE"""),"AMM Septiembre")</f>
        <v>AMM Septiembre</v>
      </c>
      <c r="I144" s="49" t="str">
        <f ca="1">IFERROR(__xludf.DUMMYFUNCTION("""COMPUTED_VALUE"""),"Septiembre")</f>
        <v>Septiembre</v>
      </c>
      <c r="J144" s="49" t="str">
        <f ca="1">IFERROR(__xludf.DUMMYFUNCTION("""COMPUTED_VALUE"""),"AMM")</f>
        <v>AMM</v>
      </c>
      <c r="K144" s="50"/>
      <c r="L144" s="49" t="str">
        <f ca="1">IFERROR(__xludf.DUMMYFUNCTION("""COMPUTED_VALUE"""),"TRIMESTRE 3")</f>
        <v>TRIMESTRE 3</v>
      </c>
      <c r="M144" s="49" t="str">
        <f ca="1">IFERROR(__xludf.DUMMYFUNCTION("""COMPUTED_VALUE"""),"ADULTA MAYOR MUJER")</f>
        <v>ADULTA MAYOR MUJER</v>
      </c>
    </row>
    <row r="145" spans="1:13">
      <c r="A145" s="49" t="str">
        <f ca="1">IFERROR(__xludf.DUMMYFUNCTION("""COMPUTED_VALUE"""),"5.1.2.1")</f>
        <v>5.1.2.1</v>
      </c>
      <c r="B145" s="49" t="str">
        <f ca="1">IFERROR(__xludf.DUMMYFUNCTION("""COMPUTED_VALUE"""),"Atención Psicopedagógica Infantil/Dirección del Área de Centros de Inclusión/Dirección del Área de Centros de Inclusión/Coord.5. Inclusión")</f>
        <v>Atención Psicopedagógica Infantil/Dirección del Área de Centros de Inclusión/Dirección del Área de Centros de Inclusión/Coord.5. Inclusión</v>
      </c>
      <c r="C145" s="49" t="str">
        <f ca="1">IFERROR(__xludf.DUMMYFUNCTION("""COMPUTED_VALUE"""),"5. Inclusión")</f>
        <v>5. Inclusión</v>
      </c>
      <c r="D145" s="49" t="str">
        <f ca="1">IFERROR(__xludf.DUMMYFUNCTION("""COMPUTED_VALUE"""),"Guadalajara bien educada")</f>
        <v>Guadalajara bien educada</v>
      </c>
      <c r="E145" s="49" t="str">
        <f ca="1">IFERROR(__xludf.DUMMYFUNCTION("""COMPUTED_VALUE"""),"Atención Psicopedagógica Infantil")</f>
        <v>Atención Psicopedagógica Infantil</v>
      </c>
      <c r="F145" s="49" t="str">
        <f ca="1">IFERROR(__xludf.DUMMYFUNCTION("""COMPUTED_VALUE"""),"A1C2 Actividades de diagnóstico y valoración psicológica ejecutadas para niñas y niños que requieran atención en el CAPI")</f>
        <v>A1C2 Actividades de diagnóstico y valoración psicológica ejecutadas para niñas y niños que requieran atención en el CAPI</v>
      </c>
      <c r="G145" s="49" t="str">
        <f ca="1">IFERROR(__xludf.DUMMYFUNCTION("""COMPUTED_VALUE"""),"Porcentaje de diagnósticos y valoraciones realizados a niñas y niños que requieran atención en el CAPI en 2023")</f>
        <v>Porcentaje de diagnósticos y valoraciones realizados a niñas y niños que requieran atención en el CAPI en 2023</v>
      </c>
      <c r="H145" s="49" t="str">
        <f ca="1">IFERROR(__xludf.DUMMYFUNCTION("""COMPUTED_VALUE"""),"AMH Septiembre")</f>
        <v>AMH Septiembre</v>
      </c>
      <c r="I145" s="49" t="str">
        <f ca="1">IFERROR(__xludf.DUMMYFUNCTION("""COMPUTED_VALUE"""),"Septiembre")</f>
        <v>Septiembre</v>
      </c>
      <c r="J145" s="49" t="str">
        <f ca="1">IFERROR(__xludf.DUMMYFUNCTION("""COMPUTED_VALUE"""),"AMH")</f>
        <v>AMH</v>
      </c>
      <c r="K145" s="50"/>
      <c r="L145" s="49" t="str">
        <f ca="1">IFERROR(__xludf.DUMMYFUNCTION("""COMPUTED_VALUE"""),"TRIMESTRE 3")</f>
        <v>TRIMESTRE 3</v>
      </c>
      <c r="M145" s="49" t="str">
        <f ca="1">IFERROR(__xludf.DUMMYFUNCTION("""COMPUTED_VALUE"""),"ADULTO MAYOR HOMBRE")</f>
        <v>ADULTO MAYOR HOMBRE</v>
      </c>
    </row>
    <row r="146" spans="1:13">
      <c r="A146" s="49" t="str">
        <f ca="1">IFERROR(__xludf.DUMMYFUNCTION("""COMPUTED_VALUE"""),"5.1.2.0")</f>
        <v>5.1.2.0</v>
      </c>
      <c r="B146" s="49" t="str">
        <f ca="1">IFERROR(__xludf.DUMMYFUNCTION("""COMPUTED_VALUE"""),"Atención Psicopedagógica Infantil/Dirección del Área de Centros de Inclusión/Dirección del Área de Centros de Inclusión/Coord.5. Inclusión")</f>
        <v>Atención Psicopedagógica Infantil/Dirección del Área de Centros de Inclusión/Dirección del Área de Centros de Inclusión/Coord.5. Inclusión</v>
      </c>
      <c r="C146" s="49" t="str">
        <f ca="1">IFERROR(__xludf.DUMMYFUNCTION("""COMPUTED_VALUE"""),"5. Inclusión")</f>
        <v>5. Inclusión</v>
      </c>
      <c r="D146" s="49" t="str">
        <f ca="1">IFERROR(__xludf.DUMMYFUNCTION("""COMPUTED_VALUE"""),"Guadalajara bien educada")</f>
        <v>Guadalajara bien educada</v>
      </c>
      <c r="E146" s="49" t="str">
        <f ca="1">IFERROR(__xludf.DUMMYFUNCTION("""COMPUTED_VALUE"""),"Atención Psicopedagógica Infantil")</f>
        <v>Atención Psicopedagógica Infantil</v>
      </c>
      <c r="F146" s="49" t="str">
        <f ca="1">IFERROR(__xludf.DUMMYFUNCTION("""COMPUTED_VALUE"""),"C2. Atenciones terapéuticas brindadas a niñas y niños con barreras de aprendizaje en el Centro de Atención Psicopedagógica Infantil")</f>
        <v>C2. Atenciones terapéuticas brindadas a niñas y niños con barreras de aprendizaje en el Centro de Atención Psicopedagógica Infantil</v>
      </c>
      <c r="G146" s="49" t="str">
        <f ca="1">IFERROR(__xludf.DUMMYFUNCTION("""COMPUTED_VALUE"""),"Promedio de personas atendidas con atención terapéutica - educativa en el Centro de Atención Psicopedagógica Infantil durante el 2023")</f>
        <v>Promedio de personas atendidas con atención terapéutica - educativa en el Centro de Atención Psicopedagógica Infantil durante el 2023</v>
      </c>
      <c r="H146" s="49" t="str">
        <f ca="1">IFERROR(__xludf.DUMMYFUNCTION("""COMPUTED_VALUE"""),"NAS Octubre")</f>
        <v>NAS Octubre</v>
      </c>
      <c r="I146" s="49" t="str">
        <f ca="1">IFERROR(__xludf.DUMMYFUNCTION("""COMPUTED_VALUE"""),"Octubre")</f>
        <v>Octubre</v>
      </c>
      <c r="J146" s="49" t="str">
        <f ca="1">IFERROR(__xludf.DUMMYFUNCTION("""COMPUTED_VALUE"""),"NAS")</f>
        <v>NAS</v>
      </c>
      <c r="K146" s="50">
        <f ca="1">IFERROR(__xludf.DUMMYFUNCTION("""COMPUTED_VALUE"""),58)</f>
        <v>58</v>
      </c>
      <c r="L146" s="49" t="str">
        <f ca="1">IFERROR(__xludf.DUMMYFUNCTION("""COMPUTED_VALUE"""),"TRIMESTRE 4")</f>
        <v>TRIMESTRE 4</v>
      </c>
      <c r="M146" s="49" t="str">
        <f ca="1">IFERROR(__xludf.DUMMYFUNCTION("""COMPUTED_VALUE"""),"NIÑAS")</f>
        <v>NIÑAS</v>
      </c>
    </row>
    <row r="147" spans="1:13">
      <c r="A147" s="49" t="str">
        <f ca="1">IFERROR(__xludf.DUMMYFUNCTION("""COMPUTED_VALUE"""),"5.1.2.0")</f>
        <v>5.1.2.0</v>
      </c>
      <c r="B147" s="49" t="str">
        <f ca="1">IFERROR(__xludf.DUMMYFUNCTION("""COMPUTED_VALUE"""),"Atención Psicopedagógica Infantil/Dirección del Área de Centros de Inclusión/Dirección del Área de Centros de Inclusión/Coord.5. Inclusión")</f>
        <v>Atención Psicopedagógica Infantil/Dirección del Área de Centros de Inclusión/Dirección del Área de Centros de Inclusión/Coord.5. Inclusión</v>
      </c>
      <c r="C147" s="49" t="str">
        <f ca="1">IFERROR(__xludf.DUMMYFUNCTION("""COMPUTED_VALUE"""),"5. Inclusión")</f>
        <v>5. Inclusión</v>
      </c>
      <c r="D147" s="49" t="str">
        <f ca="1">IFERROR(__xludf.DUMMYFUNCTION("""COMPUTED_VALUE"""),"Guadalajara bien educada")</f>
        <v>Guadalajara bien educada</v>
      </c>
      <c r="E147" s="49" t="str">
        <f ca="1">IFERROR(__xludf.DUMMYFUNCTION("""COMPUTED_VALUE"""),"Atención Psicopedagógica Infantil")</f>
        <v>Atención Psicopedagógica Infantil</v>
      </c>
      <c r="F147" s="49" t="str">
        <f ca="1">IFERROR(__xludf.DUMMYFUNCTION("""COMPUTED_VALUE"""),"C2. Atenciones terapéuticas brindadas a niñas y niños con barreras de aprendizaje en el Centro de Atención Psicopedagógica Infantil")</f>
        <v>C2. Atenciones terapéuticas brindadas a niñas y niños con barreras de aprendizaje en el Centro de Atención Psicopedagógica Infantil</v>
      </c>
      <c r="G147" s="49" t="str">
        <f ca="1">IFERROR(__xludf.DUMMYFUNCTION("""COMPUTED_VALUE"""),"Promedio de personas atendidas con atención terapéutica - educativa en el Centro de Atención Psicopedagógica Infantil durante el 2023")</f>
        <v>Promedio de personas atendidas con atención terapéutica - educativa en el Centro de Atención Psicopedagógica Infantil durante el 2023</v>
      </c>
      <c r="H147" s="49" t="str">
        <f ca="1">IFERROR(__xludf.DUMMYFUNCTION("""COMPUTED_VALUE"""),"NOS Octubre")</f>
        <v>NOS Octubre</v>
      </c>
      <c r="I147" s="49" t="str">
        <f ca="1">IFERROR(__xludf.DUMMYFUNCTION("""COMPUTED_VALUE"""),"Octubre")</f>
        <v>Octubre</v>
      </c>
      <c r="J147" s="49" t="str">
        <f ca="1">IFERROR(__xludf.DUMMYFUNCTION("""COMPUTED_VALUE"""),"NOS")</f>
        <v>NOS</v>
      </c>
      <c r="K147" s="50">
        <f ca="1">IFERROR(__xludf.DUMMYFUNCTION("""COMPUTED_VALUE"""),113)</f>
        <v>113</v>
      </c>
      <c r="L147" s="49" t="str">
        <f ca="1">IFERROR(__xludf.DUMMYFUNCTION("""COMPUTED_VALUE"""),"TRIMESTRE 4")</f>
        <v>TRIMESTRE 4</v>
      </c>
      <c r="M147" s="49" t="str">
        <f ca="1">IFERROR(__xludf.DUMMYFUNCTION("""COMPUTED_VALUE"""),"NIÑOS")</f>
        <v>NIÑOS</v>
      </c>
    </row>
    <row r="148" spans="1:13">
      <c r="A148" s="49" t="str">
        <f ca="1">IFERROR(__xludf.DUMMYFUNCTION("""COMPUTED_VALUE"""),"5.1.2.0")</f>
        <v>5.1.2.0</v>
      </c>
      <c r="B148" s="49" t="str">
        <f ca="1">IFERROR(__xludf.DUMMYFUNCTION("""COMPUTED_VALUE"""),"Atención Psicopedagógica Infantil/Dirección del Área de Centros de Inclusión/Dirección del Área de Centros de Inclusión/Coord.5. Inclusión")</f>
        <v>Atención Psicopedagógica Infantil/Dirección del Área de Centros de Inclusión/Dirección del Área de Centros de Inclusión/Coord.5. Inclusión</v>
      </c>
      <c r="C148" s="49" t="str">
        <f ca="1">IFERROR(__xludf.DUMMYFUNCTION("""COMPUTED_VALUE"""),"5. Inclusión")</f>
        <v>5. Inclusión</v>
      </c>
      <c r="D148" s="49" t="str">
        <f ca="1">IFERROR(__xludf.DUMMYFUNCTION("""COMPUTED_VALUE"""),"Guadalajara bien educada")</f>
        <v>Guadalajara bien educada</v>
      </c>
      <c r="E148" s="49" t="str">
        <f ca="1">IFERROR(__xludf.DUMMYFUNCTION("""COMPUTED_VALUE"""),"Atención Psicopedagógica Infantil")</f>
        <v>Atención Psicopedagógica Infantil</v>
      </c>
      <c r="F148" s="49" t="str">
        <f ca="1">IFERROR(__xludf.DUMMYFUNCTION("""COMPUTED_VALUE"""),"C2. Atenciones terapéuticas brindadas a niñas y niños con barreras de aprendizaje en el Centro de Atención Psicopedagógica Infantil")</f>
        <v>C2. Atenciones terapéuticas brindadas a niñas y niños con barreras de aprendizaje en el Centro de Atención Psicopedagógica Infantil</v>
      </c>
      <c r="G148" s="49" t="str">
        <f ca="1">IFERROR(__xludf.DUMMYFUNCTION("""COMPUTED_VALUE"""),"Promedio de personas atendidas con atención terapéutica - educativa en el Centro de Atención Psicopedagógica Infantil durante el 2023")</f>
        <v>Promedio de personas atendidas con atención terapéutica - educativa en el Centro de Atención Psicopedagógica Infantil durante el 2023</v>
      </c>
      <c r="H148" s="49" t="str">
        <f ca="1">IFERROR(__xludf.DUMMYFUNCTION("""COMPUTED_VALUE"""),"AM OCTUBRE")</f>
        <v>AM OCTUBRE</v>
      </c>
      <c r="I148" s="49" t="str">
        <f ca="1">IFERROR(__xludf.DUMMYFUNCTION("""COMPUTED_VALUE"""),"Octubre")</f>
        <v>Octubre</v>
      </c>
      <c r="J148" s="49" t="str">
        <f ca="1">IFERROR(__xludf.DUMMYFUNCTION("""COMPUTED_VALUE"""),"AM")</f>
        <v>AM</v>
      </c>
      <c r="K148" s="50"/>
      <c r="L148" s="49" t="str">
        <f ca="1">IFERROR(__xludf.DUMMYFUNCTION("""COMPUTED_VALUE"""),"TRIMESTRE 4")</f>
        <v>TRIMESTRE 4</v>
      </c>
      <c r="M148" s="49" t="str">
        <f ca="1">IFERROR(__xludf.DUMMYFUNCTION("""COMPUTED_VALUE"""),"ADOLESCENTES MUJERES")</f>
        <v>ADOLESCENTES MUJERES</v>
      </c>
    </row>
    <row r="149" spans="1:13">
      <c r="A149" s="49" t="str">
        <f ca="1">IFERROR(__xludf.DUMMYFUNCTION("""COMPUTED_VALUE"""),"5.1.2.0")</f>
        <v>5.1.2.0</v>
      </c>
      <c r="B149" s="49" t="str">
        <f ca="1">IFERROR(__xludf.DUMMYFUNCTION("""COMPUTED_VALUE"""),"Atención Psicopedagógica Infantil/Dirección del Área de Centros de Inclusión/Dirección del Área de Centros de Inclusión/Coord.5. Inclusión")</f>
        <v>Atención Psicopedagógica Infantil/Dirección del Área de Centros de Inclusión/Dirección del Área de Centros de Inclusión/Coord.5. Inclusión</v>
      </c>
      <c r="C149" s="49" t="str">
        <f ca="1">IFERROR(__xludf.DUMMYFUNCTION("""COMPUTED_VALUE"""),"5. Inclusión")</f>
        <v>5. Inclusión</v>
      </c>
      <c r="D149" s="49" t="str">
        <f ca="1">IFERROR(__xludf.DUMMYFUNCTION("""COMPUTED_VALUE"""),"Guadalajara bien educada")</f>
        <v>Guadalajara bien educada</v>
      </c>
      <c r="E149" s="49" t="str">
        <f ca="1">IFERROR(__xludf.DUMMYFUNCTION("""COMPUTED_VALUE"""),"Atención Psicopedagógica Infantil")</f>
        <v>Atención Psicopedagógica Infantil</v>
      </c>
      <c r="F149" s="49" t="str">
        <f ca="1">IFERROR(__xludf.DUMMYFUNCTION("""COMPUTED_VALUE"""),"C2. Atenciones terapéuticas brindadas a niñas y niños con barreras de aprendizaje en el Centro de Atención Psicopedagógica Infantil")</f>
        <v>C2. Atenciones terapéuticas brindadas a niñas y niños con barreras de aprendizaje en el Centro de Atención Psicopedagógica Infantil</v>
      </c>
      <c r="G149" s="49" t="str">
        <f ca="1">IFERROR(__xludf.DUMMYFUNCTION("""COMPUTED_VALUE"""),"Promedio de personas atendidas con atención terapéutica - educativa en el Centro de Atención Psicopedagógica Infantil durante el 2023")</f>
        <v>Promedio de personas atendidas con atención terapéutica - educativa en el Centro de Atención Psicopedagógica Infantil durante el 2023</v>
      </c>
      <c r="H149" s="49" t="str">
        <f ca="1">IFERROR(__xludf.DUMMYFUNCTION("""COMPUTED_VALUE"""),"AH OCTUBRE")</f>
        <v>AH OCTUBRE</v>
      </c>
      <c r="I149" s="49" t="str">
        <f ca="1">IFERROR(__xludf.DUMMYFUNCTION("""COMPUTED_VALUE"""),"Octubre")</f>
        <v>Octubre</v>
      </c>
      <c r="J149" s="49" t="str">
        <f ca="1">IFERROR(__xludf.DUMMYFUNCTION("""COMPUTED_VALUE"""),"AH")</f>
        <v>AH</v>
      </c>
      <c r="K149" s="50"/>
      <c r="L149" s="49" t="str">
        <f ca="1">IFERROR(__xludf.DUMMYFUNCTION("""COMPUTED_VALUE"""),"TRIMESTRE 4")</f>
        <v>TRIMESTRE 4</v>
      </c>
      <c r="M149" s="49" t="str">
        <f ca="1">IFERROR(__xludf.DUMMYFUNCTION("""COMPUTED_VALUE"""),"ADOLESCENTES HOMBRES")</f>
        <v>ADOLESCENTES HOMBRES</v>
      </c>
    </row>
    <row r="150" spans="1:13">
      <c r="A150" s="49" t="str">
        <f ca="1">IFERROR(__xludf.DUMMYFUNCTION("""COMPUTED_VALUE"""),"5.1.2.0")</f>
        <v>5.1.2.0</v>
      </c>
      <c r="B150" s="49" t="str">
        <f ca="1">IFERROR(__xludf.DUMMYFUNCTION("""COMPUTED_VALUE"""),"Atención Psicopedagógica Infantil/Dirección del Área de Centros de Inclusión/Dirección del Área de Centros de Inclusión/Coord.5. Inclusión")</f>
        <v>Atención Psicopedagógica Infantil/Dirección del Área de Centros de Inclusión/Dirección del Área de Centros de Inclusión/Coord.5. Inclusión</v>
      </c>
      <c r="C150" s="49" t="str">
        <f ca="1">IFERROR(__xludf.DUMMYFUNCTION("""COMPUTED_VALUE"""),"5. Inclusión")</f>
        <v>5. Inclusión</v>
      </c>
      <c r="D150" s="49" t="str">
        <f ca="1">IFERROR(__xludf.DUMMYFUNCTION("""COMPUTED_VALUE"""),"Guadalajara bien educada")</f>
        <v>Guadalajara bien educada</v>
      </c>
      <c r="E150" s="49" t="str">
        <f ca="1">IFERROR(__xludf.DUMMYFUNCTION("""COMPUTED_VALUE"""),"Atención Psicopedagógica Infantil")</f>
        <v>Atención Psicopedagógica Infantil</v>
      </c>
      <c r="F150" s="49" t="str">
        <f ca="1">IFERROR(__xludf.DUMMYFUNCTION("""COMPUTED_VALUE"""),"C2. Atenciones terapéuticas brindadas a niñas y niños con barreras de aprendizaje en el Centro de Atención Psicopedagógica Infantil")</f>
        <v>C2. Atenciones terapéuticas brindadas a niñas y niños con barreras de aprendizaje en el Centro de Atención Psicopedagógica Infantil</v>
      </c>
      <c r="G150" s="49" t="str">
        <f ca="1">IFERROR(__xludf.DUMMYFUNCTION("""COMPUTED_VALUE"""),"Promedio de personas atendidas con atención terapéutica - educativa en el Centro de Atención Psicopedagógica Infantil durante el 2023")</f>
        <v>Promedio de personas atendidas con atención terapéutica - educativa en el Centro de Atención Psicopedagógica Infantil durante el 2023</v>
      </c>
      <c r="H150" s="49" t="str">
        <f ca="1">IFERROR(__xludf.DUMMYFUNCTION("""COMPUTED_VALUE"""),"MUJ Octubre")</f>
        <v>MUJ Octubre</v>
      </c>
      <c r="I150" s="49" t="str">
        <f ca="1">IFERROR(__xludf.DUMMYFUNCTION("""COMPUTED_VALUE"""),"Octubre")</f>
        <v>Octubre</v>
      </c>
      <c r="J150" s="49" t="str">
        <f ca="1">IFERROR(__xludf.DUMMYFUNCTION("""COMPUTED_VALUE"""),"MUJ")</f>
        <v>MUJ</v>
      </c>
      <c r="K150" s="50"/>
      <c r="L150" s="49" t="str">
        <f ca="1">IFERROR(__xludf.DUMMYFUNCTION("""COMPUTED_VALUE"""),"TRIMESTRE 4")</f>
        <v>TRIMESTRE 4</v>
      </c>
      <c r="M150" s="49" t="str">
        <f ca="1">IFERROR(__xludf.DUMMYFUNCTION("""COMPUTED_VALUE"""),"MUJERES ADULTAS")</f>
        <v>MUJERES ADULTAS</v>
      </c>
    </row>
    <row r="151" spans="1:13">
      <c r="A151" s="49" t="str">
        <f ca="1">IFERROR(__xludf.DUMMYFUNCTION("""COMPUTED_VALUE"""),"5.1.2.0")</f>
        <v>5.1.2.0</v>
      </c>
      <c r="B151" s="49" t="str">
        <f ca="1">IFERROR(__xludf.DUMMYFUNCTION("""COMPUTED_VALUE"""),"Atención Psicopedagógica Infantil/Dirección del Área de Centros de Inclusión/Dirección del Área de Centros de Inclusión/Coord.5. Inclusión")</f>
        <v>Atención Psicopedagógica Infantil/Dirección del Área de Centros de Inclusión/Dirección del Área de Centros de Inclusión/Coord.5. Inclusión</v>
      </c>
      <c r="C151" s="49" t="str">
        <f ca="1">IFERROR(__xludf.DUMMYFUNCTION("""COMPUTED_VALUE"""),"5. Inclusión")</f>
        <v>5. Inclusión</v>
      </c>
      <c r="D151" s="49" t="str">
        <f ca="1">IFERROR(__xludf.DUMMYFUNCTION("""COMPUTED_VALUE"""),"Guadalajara bien educada")</f>
        <v>Guadalajara bien educada</v>
      </c>
      <c r="E151" s="49" t="str">
        <f ca="1">IFERROR(__xludf.DUMMYFUNCTION("""COMPUTED_VALUE"""),"Atención Psicopedagógica Infantil")</f>
        <v>Atención Psicopedagógica Infantil</v>
      </c>
      <c r="F151" s="49" t="str">
        <f ca="1">IFERROR(__xludf.DUMMYFUNCTION("""COMPUTED_VALUE"""),"C2. Atenciones terapéuticas brindadas a niñas y niños con barreras de aprendizaje en el Centro de Atención Psicopedagógica Infantil")</f>
        <v>C2. Atenciones terapéuticas brindadas a niñas y niños con barreras de aprendizaje en el Centro de Atención Psicopedagógica Infantil</v>
      </c>
      <c r="G151" s="49" t="str">
        <f ca="1">IFERROR(__xludf.DUMMYFUNCTION("""COMPUTED_VALUE"""),"Promedio de personas atendidas con atención terapéutica - educativa en el Centro de Atención Psicopedagógica Infantil durante el 2023")</f>
        <v>Promedio de personas atendidas con atención terapéutica - educativa en el Centro de Atención Psicopedagógica Infantil durante el 2023</v>
      </c>
      <c r="H151" s="49" t="str">
        <f ca="1">IFERROR(__xludf.DUMMYFUNCTION("""COMPUTED_VALUE"""),"HOM Octubre")</f>
        <v>HOM Octubre</v>
      </c>
      <c r="I151" s="49" t="str">
        <f ca="1">IFERROR(__xludf.DUMMYFUNCTION("""COMPUTED_VALUE"""),"Octubre")</f>
        <v>Octubre</v>
      </c>
      <c r="J151" s="49" t="str">
        <f ca="1">IFERROR(__xludf.DUMMYFUNCTION("""COMPUTED_VALUE"""),"HOM")</f>
        <v>HOM</v>
      </c>
      <c r="K151" s="50"/>
      <c r="L151" s="49" t="str">
        <f ca="1">IFERROR(__xludf.DUMMYFUNCTION("""COMPUTED_VALUE"""),"TRIMESTRE 4")</f>
        <v>TRIMESTRE 4</v>
      </c>
      <c r="M151" s="49" t="str">
        <f ca="1">IFERROR(__xludf.DUMMYFUNCTION("""COMPUTED_VALUE"""),"HOMBRES ADULTOS")</f>
        <v>HOMBRES ADULTOS</v>
      </c>
    </row>
    <row r="152" spans="1:13">
      <c r="A152" s="49" t="str">
        <f ca="1">IFERROR(__xludf.DUMMYFUNCTION("""COMPUTED_VALUE"""),"5.1.2.0")</f>
        <v>5.1.2.0</v>
      </c>
      <c r="B152" s="49" t="str">
        <f ca="1">IFERROR(__xludf.DUMMYFUNCTION("""COMPUTED_VALUE"""),"Atención Psicopedagógica Infantil/Dirección del Área de Centros de Inclusión/Dirección del Área de Centros de Inclusión/Coord.5. Inclusión")</f>
        <v>Atención Psicopedagógica Infantil/Dirección del Área de Centros de Inclusión/Dirección del Área de Centros de Inclusión/Coord.5. Inclusión</v>
      </c>
      <c r="C152" s="49" t="str">
        <f ca="1">IFERROR(__xludf.DUMMYFUNCTION("""COMPUTED_VALUE"""),"5. Inclusión")</f>
        <v>5. Inclusión</v>
      </c>
      <c r="D152" s="49" t="str">
        <f ca="1">IFERROR(__xludf.DUMMYFUNCTION("""COMPUTED_VALUE"""),"Guadalajara bien educada")</f>
        <v>Guadalajara bien educada</v>
      </c>
      <c r="E152" s="49" t="str">
        <f ca="1">IFERROR(__xludf.DUMMYFUNCTION("""COMPUTED_VALUE"""),"Atención Psicopedagógica Infantil")</f>
        <v>Atención Psicopedagógica Infantil</v>
      </c>
      <c r="F152" s="49" t="str">
        <f ca="1">IFERROR(__xludf.DUMMYFUNCTION("""COMPUTED_VALUE"""),"C2. Atenciones terapéuticas brindadas a niñas y niños con barreras de aprendizaje en el Centro de Atención Psicopedagógica Infantil")</f>
        <v>C2. Atenciones terapéuticas brindadas a niñas y niños con barreras de aprendizaje en el Centro de Atención Psicopedagógica Infantil</v>
      </c>
      <c r="G152" s="49" t="str">
        <f ca="1">IFERROR(__xludf.DUMMYFUNCTION("""COMPUTED_VALUE"""),"Promedio de personas atendidas con atención terapéutica - educativa en el Centro de Atención Psicopedagógica Infantil durante el 2023")</f>
        <v>Promedio de personas atendidas con atención terapéutica - educativa en el Centro de Atención Psicopedagógica Infantil durante el 2023</v>
      </c>
      <c r="H152" s="49" t="str">
        <f ca="1">IFERROR(__xludf.DUMMYFUNCTION("""COMPUTED_VALUE"""),"AMM Octubre")</f>
        <v>AMM Octubre</v>
      </c>
      <c r="I152" s="49" t="str">
        <f ca="1">IFERROR(__xludf.DUMMYFUNCTION("""COMPUTED_VALUE"""),"Octubre")</f>
        <v>Octubre</v>
      </c>
      <c r="J152" s="49" t="str">
        <f ca="1">IFERROR(__xludf.DUMMYFUNCTION("""COMPUTED_VALUE"""),"AMM")</f>
        <v>AMM</v>
      </c>
      <c r="K152" s="50"/>
      <c r="L152" s="49" t="str">
        <f ca="1">IFERROR(__xludf.DUMMYFUNCTION("""COMPUTED_VALUE"""),"TRIMESTRE 4")</f>
        <v>TRIMESTRE 4</v>
      </c>
      <c r="M152" s="49" t="str">
        <f ca="1">IFERROR(__xludf.DUMMYFUNCTION("""COMPUTED_VALUE"""),"ADULTA MAYOR MUJER")</f>
        <v>ADULTA MAYOR MUJER</v>
      </c>
    </row>
    <row r="153" spans="1:13">
      <c r="A153" s="49" t="str">
        <f ca="1">IFERROR(__xludf.DUMMYFUNCTION("""COMPUTED_VALUE"""),"5.1.2.0")</f>
        <v>5.1.2.0</v>
      </c>
      <c r="B153" s="49" t="str">
        <f ca="1">IFERROR(__xludf.DUMMYFUNCTION("""COMPUTED_VALUE"""),"Atención Psicopedagógica Infantil/Dirección del Área de Centros de Inclusión/Dirección del Área de Centros de Inclusión/Coord.5. Inclusión")</f>
        <v>Atención Psicopedagógica Infantil/Dirección del Área de Centros de Inclusión/Dirección del Área de Centros de Inclusión/Coord.5. Inclusión</v>
      </c>
      <c r="C153" s="49" t="str">
        <f ca="1">IFERROR(__xludf.DUMMYFUNCTION("""COMPUTED_VALUE"""),"5. Inclusión")</f>
        <v>5. Inclusión</v>
      </c>
      <c r="D153" s="49" t="str">
        <f ca="1">IFERROR(__xludf.DUMMYFUNCTION("""COMPUTED_VALUE"""),"Guadalajara bien educada")</f>
        <v>Guadalajara bien educada</v>
      </c>
      <c r="E153" s="49" t="str">
        <f ca="1">IFERROR(__xludf.DUMMYFUNCTION("""COMPUTED_VALUE"""),"Atención Psicopedagógica Infantil")</f>
        <v>Atención Psicopedagógica Infantil</v>
      </c>
      <c r="F153" s="49" t="str">
        <f ca="1">IFERROR(__xludf.DUMMYFUNCTION("""COMPUTED_VALUE"""),"C2. Atenciones terapéuticas brindadas a niñas y niños con barreras de aprendizaje en el Centro de Atención Psicopedagógica Infantil")</f>
        <v>C2. Atenciones terapéuticas brindadas a niñas y niños con barreras de aprendizaje en el Centro de Atención Psicopedagógica Infantil</v>
      </c>
      <c r="G153" s="49" t="str">
        <f ca="1">IFERROR(__xludf.DUMMYFUNCTION("""COMPUTED_VALUE"""),"Promedio de personas atendidas con atención terapéutica - educativa en el Centro de Atención Psicopedagógica Infantil durante el 2023")</f>
        <v>Promedio de personas atendidas con atención terapéutica - educativa en el Centro de Atención Psicopedagógica Infantil durante el 2023</v>
      </c>
      <c r="H153" s="49" t="str">
        <f ca="1">IFERROR(__xludf.DUMMYFUNCTION("""COMPUTED_VALUE"""),"AMH Octubre")</f>
        <v>AMH Octubre</v>
      </c>
      <c r="I153" s="49" t="str">
        <f ca="1">IFERROR(__xludf.DUMMYFUNCTION("""COMPUTED_VALUE"""),"Octubre")</f>
        <v>Octubre</v>
      </c>
      <c r="J153" s="49" t="str">
        <f ca="1">IFERROR(__xludf.DUMMYFUNCTION("""COMPUTED_VALUE"""),"AMH")</f>
        <v>AMH</v>
      </c>
      <c r="K153" s="50"/>
      <c r="L153" s="49" t="str">
        <f ca="1">IFERROR(__xludf.DUMMYFUNCTION("""COMPUTED_VALUE"""),"TRIMESTRE 4")</f>
        <v>TRIMESTRE 4</v>
      </c>
      <c r="M153" s="49" t="str">
        <f ca="1">IFERROR(__xludf.DUMMYFUNCTION("""COMPUTED_VALUE"""),"ADULTO MAYOR HOMBRE")</f>
        <v>ADULTO MAYOR HOMBRE</v>
      </c>
    </row>
    <row r="154" spans="1:13">
      <c r="A154" s="49" t="str">
        <f ca="1">IFERROR(__xludf.DUMMYFUNCTION("""COMPUTED_VALUE"""),"5.1.2.1")</f>
        <v>5.1.2.1</v>
      </c>
      <c r="B154" s="49" t="str">
        <f ca="1">IFERROR(__xludf.DUMMYFUNCTION("""COMPUTED_VALUE"""),"Atención Psicopedagógica Infantil/Dirección del Área de Centros de Inclusión/Dirección del Área de Centros de Inclusión/Coord.5. Inclusión")</f>
        <v>Atención Psicopedagógica Infantil/Dirección del Área de Centros de Inclusión/Dirección del Área de Centros de Inclusión/Coord.5. Inclusión</v>
      </c>
      <c r="C154" s="49" t="str">
        <f ca="1">IFERROR(__xludf.DUMMYFUNCTION("""COMPUTED_VALUE"""),"5. Inclusión")</f>
        <v>5. Inclusión</v>
      </c>
      <c r="D154" s="49" t="str">
        <f ca="1">IFERROR(__xludf.DUMMYFUNCTION("""COMPUTED_VALUE"""),"Guadalajara bien educada")</f>
        <v>Guadalajara bien educada</v>
      </c>
      <c r="E154" s="49" t="str">
        <f ca="1">IFERROR(__xludf.DUMMYFUNCTION("""COMPUTED_VALUE"""),"Atención Psicopedagógica Infantil")</f>
        <v>Atención Psicopedagógica Infantil</v>
      </c>
      <c r="F154" s="49" t="str">
        <f ca="1">IFERROR(__xludf.DUMMYFUNCTION("""COMPUTED_VALUE"""),"A1C2 Actividades de diagnóstico y valoración psicológica ejecutadas para niñas y niños que requieran atención en el CAPI")</f>
        <v>A1C2 Actividades de diagnóstico y valoración psicológica ejecutadas para niñas y niños que requieran atención en el CAPI</v>
      </c>
      <c r="G154" s="49" t="str">
        <f ca="1">IFERROR(__xludf.DUMMYFUNCTION("""COMPUTED_VALUE"""),"Porcentaje de diagnósticos y valoraciones realizados a niñas y niños que requieran atención en el CAPI en 2023")</f>
        <v>Porcentaje de diagnósticos y valoraciones realizados a niñas y niños que requieran atención en el CAPI en 2023</v>
      </c>
      <c r="H154" s="49" t="str">
        <f ca="1">IFERROR(__xludf.DUMMYFUNCTION("""COMPUTED_VALUE"""),"NAS Octubre")</f>
        <v>NAS Octubre</v>
      </c>
      <c r="I154" s="49" t="str">
        <f ca="1">IFERROR(__xludf.DUMMYFUNCTION("""COMPUTED_VALUE"""),"Octubre")</f>
        <v>Octubre</v>
      </c>
      <c r="J154" s="49" t="str">
        <f ca="1">IFERROR(__xludf.DUMMYFUNCTION("""COMPUTED_VALUE"""),"NAS")</f>
        <v>NAS</v>
      </c>
      <c r="K154" s="50">
        <f ca="1">IFERROR(__xludf.DUMMYFUNCTION("""COMPUTED_VALUE"""),3)</f>
        <v>3</v>
      </c>
      <c r="L154" s="49" t="str">
        <f ca="1">IFERROR(__xludf.DUMMYFUNCTION("""COMPUTED_VALUE"""),"TRIMESTRE 4")</f>
        <v>TRIMESTRE 4</v>
      </c>
      <c r="M154" s="49" t="str">
        <f ca="1">IFERROR(__xludf.DUMMYFUNCTION("""COMPUTED_VALUE"""),"NIÑAS")</f>
        <v>NIÑAS</v>
      </c>
    </row>
    <row r="155" spans="1:13">
      <c r="A155" s="49" t="str">
        <f ca="1">IFERROR(__xludf.DUMMYFUNCTION("""COMPUTED_VALUE"""),"5.1.2.1")</f>
        <v>5.1.2.1</v>
      </c>
      <c r="B155" s="49" t="str">
        <f ca="1">IFERROR(__xludf.DUMMYFUNCTION("""COMPUTED_VALUE"""),"Atención Psicopedagógica Infantil/Dirección del Área de Centros de Inclusión/Dirección del Área de Centros de Inclusión/Coord.5. Inclusión")</f>
        <v>Atención Psicopedagógica Infantil/Dirección del Área de Centros de Inclusión/Dirección del Área de Centros de Inclusión/Coord.5. Inclusión</v>
      </c>
      <c r="C155" s="49" t="str">
        <f ca="1">IFERROR(__xludf.DUMMYFUNCTION("""COMPUTED_VALUE"""),"5. Inclusión")</f>
        <v>5. Inclusión</v>
      </c>
      <c r="D155" s="49" t="str">
        <f ca="1">IFERROR(__xludf.DUMMYFUNCTION("""COMPUTED_VALUE"""),"Guadalajara bien educada")</f>
        <v>Guadalajara bien educada</v>
      </c>
      <c r="E155" s="49" t="str">
        <f ca="1">IFERROR(__xludf.DUMMYFUNCTION("""COMPUTED_VALUE"""),"Atención Psicopedagógica Infantil")</f>
        <v>Atención Psicopedagógica Infantil</v>
      </c>
      <c r="F155" s="49" t="str">
        <f ca="1">IFERROR(__xludf.DUMMYFUNCTION("""COMPUTED_VALUE"""),"A1C2 Actividades de diagnóstico y valoración psicológica ejecutadas para niñas y niños que requieran atención en el CAPI")</f>
        <v>A1C2 Actividades de diagnóstico y valoración psicológica ejecutadas para niñas y niños que requieran atención en el CAPI</v>
      </c>
      <c r="G155" s="49" t="str">
        <f ca="1">IFERROR(__xludf.DUMMYFUNCTION("""COMPUTED_VALUE"""),"Porcentaje de diagnósticos y valoraciones realizados a niñas y niños que requieran atención en el CAPI en 2023")</f>
        <v>Porcentaje de diagnósticos y valoraciones realizados a niñas y niños que requieran atención en el CAPI en 2023</v>
      </c>
      <c r="H155" s="49" t="str">
        <f ca="1">IFERROR(__xludf.DUMMYFUNCTION("""COMPUTED_VALUE"""),"NOS Octubre")</f>
        <v>NOS Octubre</v>
      </c>
      <c r="I155" s="49" t="str">
        <f ca="1">IFERROR(__xludf.DUMMYFUNCTION("""COMPUTED_VALUE"""),"Octubre")</f>
        <v>Octubre</v>
      </c>
      <c r="J155" s="49" t="str">
        <f ca="1">IFERROR(__xludf.DUMMYFUNCTION("""COMPUTED_VALUE"""),"NOS")</f>
        <v>NOS</v>
      </c>
      <c r="K155" s="50">
        <f ca="1">IFERROR(__xludf.DUMMYFUNCTION("""COMPUTED_VALUE"""),8)</f>
        <v>8</v>
      </c>
      <c r="L155" s="49" t="str">
        <f ca="1">IFERROR(__xludf.DUMMYFUNCTION("""COMPUTED_VALUE"""),"TRIMESTRE 4")</f>
        <v>TRIMESTRE 4</v>
      </c>
      <c r="M155" s="49" t="str">
        <f ca="1">IFERROR(__xludf.DUMMYFUNCTION("""COMPUTED_VALUE"""),"NIÑOS")</f>
        <v>NIÑOS</v>
      </c>
    </row>
    <row r="156" spans="1:13">
      <c r="A156" s="49" t="str">
        <f ca="1">IFERROR(__xludf.DUMMYFUNCTION("""COMPUTED_VALUE"""),"5.1.2.1")</f>
        <v>5.1.2.1</v>
      </c>
      <c r="B156" s="49" t="str">
        <f ca="1">IFERROR(__xludf.DUMMYFUNCTION("""COMPUTED_VALUE"""),"Atención Psicopedagógica Infantil/Dirección del Área de Centros de Inclusión/Dirección del Área de Centros de Inclusión/Coord.5. Inclusión")</f>
        <v>Atención Psicopedagógica Infantil/Dirección del Área de Centros de Inclusión/Dirección del Área de Centros de Inclusión/Coord.5. Inclusión</v>
      </c>
      <c r="C156" s="49" t="str">
        <f ca="1">IFERROR(__xludf.DUMMYFUNCTION("""COMPUTED_VALUE"""),"5. Inclusión")</f>
        <v>5. Inclusión</v>
      </c>
      <c r="D156" s="49" t="str">
        <f ca="1">IFERROR(__xludf.DUMMYFUNCTION("""COMPUTED_VALUE"""),"Guadalajara bien educada")</f>
        <v>Guadalajara bien educada</v>
      </c>
      <c r="E156" s="49" t="str">
        <f ca="1">IFERROR(__xludf.DUMMYFUNCTION("""COMPUTED_VALUE"""),"Atención Psicopedagógica Infantil")</f>
        <v>Atención Psicopedagógica Infantil</v>
      </c>
      <c r="F156" s="49" t="str">
        <f ca="1">IFERROR(__xludf.DUMMYFUNCTION("""COMPUTED_VALUE"""),"A1C2 Actividades de diagnóstico y valoración psicológica ejecutadas para niñas y niños que requieran atención en el CAPI")</f>
        <v>A1C2 Actividades de diagnóstico y valoración psicológica ejecutadas para niñas y niños que requieran atención en el CAPI</v>
      </c>
      <c r="G156" s="49" t="str">
        <f ca="1">IFERROR(__xludf.DUMMYFUNCTION("""COMPUTED_VALUE"""),"Porcentaje de diagnósticos y valoraciones realizados a niñas y niños que requieran atención en el CAPI en 2023")</f>
        <v>Porcentaje de diagnósticos y valoraciones realizados a niñas y niños que requieran atención en el CAPI en 2023</v>
      </c>
      <c r="H156" s="49" t="str">
        <f ca="1">IFERROR(__xludf.DUMMYFUNCTION("""COMPUTED_VALUE"""),"AM OCTUBRE")</f>
        <v>AM OCTUBRE</v>
      </c>
      <c r="I156" s="49" t="str">
        <f ca="1">IFERROR(__xludf.DUMMYFUNCTION("""COMPUTED_VALUE"""),"Octubre")</f>
        <v>Octubre</v>
      </c>
      <c r="J156" s="49" t="str">
        <f ca="1">IFERROR(__xludf.DUMMYFUNCTION("""COMPUTED_VALUE"""),"AM")</f>
        <v>AM</v>
      </c>
      <c r="K156" s="50"/>
      <c r="L156" s="49" t="str">
        <f ca="1">IFERROR(__xludf.DUMMYFUNCTION("""COMPUTED_VALUE"""),"TRIMESTRE 4")</f>
        <v>TRIMESTRE 4</v>
      </c>
      <c r="M156" s="49" t="str">
        <f ca="1">IFERROR(__xludf.DUMMYFUNCTION("""COMPUTED_VALUE"""),"ADOLESCENTES MUJERES")</f>
        <v>ADOLESCENTES MUJERES</v>
      </c>
    </row>
    <row r="157" spans="1:13">
      <c r="A157" s="49" t="str">
        <f ca="1">IFERROR(__xludf.DUMMYFUNCTION("""COMPUTED_VALUE"""),"5.1.2.1")</f>
        <v>5.1.2.1</v>
      </c>
      <c r="B157" s="49" t="str">
        <f ca="1">IFERROR(__xludf.DUMMYFUNCTION("""COMPUTED_VALUE"""),"Atención Psicopedagógica Infantil/Dirección del Área de Centros de Inclusión/Dirección del Área de Centros de Inclusión/Coord.5. Inclusión")</f>
        <v>Atención Psicopedagógica Infantil/Dirección del Área de Centros de Inclusión/Dirección del Área de Centros de Inclusión/Coord.5. Inclusión</v>
      </c>
      <c r="C157" s="49" t="str">
        <f ca="1">IFERROR(__xludf.DUMMYFUNCTION("""COMPUTED_VALUE"""),"5. Inclusión")</f>
        <v>5. Inclusión</v>
      </c>
      <c r="D157" s="49" t="str">
        <f ca="1">IFERROR(__xludf.DUMMYFUNCTION("""COMPUTED_VALUE"""),"Guadalajara bien educada")</f>
        <v>Guadalajara bien educada</v>
      </c>
      <c r="E157" s="49" t="str">
        <f ca="1">IFERROR(__xludf.DUMMYFUNCTION("""COMPUTED_VALUE"""),"Atención Psicopedagógica Infantil")</f>
        <v>Atención Psicopedagógica Infantil</v>
      </c>
      <c r="F157" s="49" t="str">
        <f ca="1">IFERROR(__xludf.DUMMYFUNCTION("""COMPUTED_VALUE"""),"A1C2 Actividades de diagnóstico y valoración psicológica ejecutadas para niñas y niños que requieran atención en el CAPI")</f>
        <v>A1C2 Actividades de diagnóstico y valoración psicológica ejecutadas para niñas y niños que requieran atención en el CAPI</v>
      </c>
      <c r="G157" s="49" t="str">
        <f ca="1">IFERROR(__xludf.DUMMYFUNCTION("""COMPUTED_VALUE"""),"Porcentaje de diagnósticos y valoraciones realizados a niñas y niños que requieran atención en el CAPI en 2023")</f>
        <v>Porcentaje de diagnósticos y valoraciones realizados a niñas y niños que requieran atención en el CAPI en 2023</v>
      </c>
      <c r="H157" s="49" t="str">
        <f ca="1">IFERROR(__xludf.DUMMYFUNCTION("""COMPUTED_VALUE"""),"AH OCTUBRE")</f>
        <v>AH OCTUBRE</v>
      </c>
      <c r="I157" s="49" t="str">
        <f ca="1">IFERROR(__xludf.DUMMYFUNCTION("""COMPUTED_VALUE"""),"Octubre")</f>
        <v>Octubre</v>
      </c>
      <c r="J157" s="49" t="str">
        <f ca="1">IFERROR(__xludf.DUMMYFUNCTION("""COMPUTED_VALUE"""),"AH")</f>
        <v>AH</v>
      </c>
      <c r="K157" s="50"/>
      <c r="L157" s="49" t="str">
        <f ca="1">IFERROR(__xludf.DUMMYFUNCTION("""COMPUTED_VALUE"""),"TRIMESTRE 4")</f>
        <v>TRIMESTRE 4</v>
      </c>
      <c r="M157" s="49" t="str">
        <f ca="1">IFERROR(__xludf.DUMMYFUNCTION("""COMPUTED_VALUE"""),"ADOLESCENTES HOMBRES")</f>
        <v>ADOLESCENTES HOMBRES</v>
      </c>
    </row>
    <row r="158" spans="1:13">
      <c r="A158" s="49" t="str">
        <f ca="1">IFERROR(__xludf.DUMMYFUNCTION("""COMPUTED_VALUE"""),"5.1.2.1")</f>
        <v>5.1.2.1</v>
      </c>
      <c r="B158" s="49" t="str">
        <f ca="1">IFERROR(__xludf.DUMMYFUNCTION("""COMPUTED_VALUE"""),"Atención Psicopedagógica Infantil/Dirección del Área de Centros de Inclusión/Dirección del Área de Centros de Inclusión/Coord.5. Inclusión")</f>
        <v>Atención Psicopedagógica Infantil/Dirección del Área de Centros de Inclusión/Dirección del Área de Centros de Inclusión/Coord.5. Inclusión</v>
      </c>
      <c r="C158" s="49" t="str">
        <f ca="1">IFERROR(__xludf.DUMMYFUNCTION("""COMPUTED_VALUE"""),"5. Inclusión")</f>
        <v>5. Inclusión</v>
      </c>
      <c r="D158" s="49" t="str">
        <f ca="1">IFERROR(__xludf.DUMMYFUNCTION("""COMPUTED_VALUE"""),"Guadalajara bien educada")</f>
        <v>Guadalajara bien educada</v>
      </c>
      <c r="E158" s="49" t="str">
        <f ca="1">IFERROR(__xludf.DUMMYFUNCTION("""COMPUTED_VALUE"""),"Atención Psicopedagógica Infantil")</f>
        <v>Atención Psicopedagógica Infantil</v>
      </c>
      <c r="F158" s="49" t="str">
        <f ca="1">IFERROR(__xludf.DUMMYFUNCTION("""COMPUTED_VALUE"""),"A1C2 Actividades de diagnóstico y valoración psicológica ejecutadas para niñas y niños que requieran atención en el CAPI")</f>
        <v>A1C2 Actividades de diagnóstico y valoración psicológica ejecutadas para niñas y niños que requieran atención en el CAPI</v>
      </c>
      <c r="G158" s="49" t="str">
        <f ca="1">IFERROR(__xludf.DUMMYFUNCTION("""COMPUTED_VALUE"""),"Porcentaje de diagnósticos y valoraciones realizados a niñas y niños que requieran atención en el CAPI en 2023")</f>
        <v>Porcentaje de diagnósticos y valoraciones realizados a niñas y niños que requieran atención en el CAPI en 2023</v>
      </c>
      <c r="H158" s="49" t="str">
        <f ca="1">IFERROR(__xludf.DUMMYFUNCTION("""COMPUTED_VALUE"""),"MUJ Octubre")</f>
        <v>MUJ Octubre</v>
      </c>
      <c r="I158" s="49" t="str">
        <f ca="1">IFERROR(__xludf.DUMMYFUNCTION("""COMPUTED_VALUE"""),"Octubre")</f>
        <v>Octubre</v>
      </c>
      <c r="J158" s="49" t="str">
        <f ca="1">IFERROR(__xludf.DUMMYFUNCTION("""COMPUTED_VALUE"""),"MUJ")</f>
        <v>MUJ</v>
      </c>
      <c r="K158" s="50"/>
      <c r="L158" s="49" t="str">
        <f ca="1">IFERROR(__xludf.DUMMYFUNCTION("""COMPUTED_VALUE"""),"TRIMESTRE 4")</f>
        <v>TRIMESTRE 4</v>
      </c>
      <c r="M158" s="49" t="str">
        <f ca="1">IFERROR(__xludf.DUMMYFUNCTION("""COMPUTED_VALUE"""),"MUJERES ADULTAS")</f>
        <v>MUJERES ADULTAS</v>
      </c>
    </row>
    <row r="159" spans="1:13">
      <c r="A159" s="49" t="str">
        <f ca="1">IFERROR(__xludf.DUMMYFUNCTION("""COMPUTED_VALUE"""),"5.1.2.1")</f>
        <v>5.1.2.1</v>
      </c>
      <c r="B159" s="49" t="str">
        <f ca="1">IFERROR(__xludf.DUMMYFUNCTION("""COMPUTED_VALUE"""),"Atención Psicopedagógica Infantil/Dirección del Área de Centros de Inclusión/Dirección del Área de Centros de Inclusión/Coord.5. Inclusión")</f>
        <v>Atención Psicopedagógica Infantil/Dirección del Área de Centros de Inclusión/Dirección del Área de Centros de Inclusión/Coord.5. Inclusión</v>
      </c>
      <c r="C159" s="49" t="str">
        <f ca="1">IFERROR(__xludf.DUMMYFUNCTION("""COMPUTED_VALUE"""),"5. Inclusión")</f>
        <v>5. Inclusión</v>
      </c>
      <c r="D159" s="49" t="str">
        <f ca="1">IFERROR(__xludf.DUMMYFUNCTION("""COMPUTED_VALUE"""),"Guadalajara bien educada")</f>
        <v>Guadalajara bien educada</v>
      </c>
      <c r="E159" s="49" t="str">
        <f ca="1">IFERROR(__xludf.DUMMYFUNCTION("""COMPUTED_VALUE"""),"Atención Psicopedagógica Infantil")</f>
        <v>Atención Psicopedagógica Infantil</v>
      </c>
      <c r="F159" s="49" t="str">
        <f ca="1">IFERROR(__xludf.DUMMYFUNCTION("""COMPUTED_VALUE"""),"A1C2 Actividades de diagnóstico y valoración psicológica ejecutadas para niñas y niños que requieran atención en el CAPI")</f>
        <v>A1C2 Actividades de diagnóstico y valoración psicológica ejecutadas para niñas y niños que requieran atención en el CAPI</v>
      </c>
      <c r="G159" s="49" t="str">
        <f ca="1">IFERROR(__xludf.DUMMYFUNCTION("""COMPUTED_VALUE"""),"Porcentaje de diagnósticos y valoraciones realizados a niñas y niños que requieran atención en el CAPI en 2023")</f>
        <v>Porcentaje de diagnósticos y valoraciones realizados a niñas y niños que requieran atención en el CAPI en 2023</v>
      </c>
      <c r="H159" s="49" t="str">
        <f ca="1">IFERROR(__xludf.DUMMYFUNCTION("""COMPUTED_VALUE"""),"HOM Octubre")</f>
        <v>HOM Octubre</v>
      </c>
      <c r="I159" s="49" t="str">
        <f ca="1">IFERROR(__xludf.DUMMYFUNCTION("""COMPUTED_VALUE"""),"Octubre")</f>
        <v>Octubre</v>
      </c>
      <c r="J159" s="49" t="str">
        <f ca="1">IFERROR(__xludf.DUMMYFUNCTION("""COMPUTED_VALUE"""),"HOM")</f>
        <v>HOM</v>
      </c>
      <c r="K159" s="50"/>
      <c r="L159" s="49" t="str">
        <f ca="1">IFERROR(__xludf.DUMMYFUNCTION("""COMPUTED_VALUE"""),"TRIMESTRE 4")</f>
        <v>TRIMESTRE 4</v>
      </c>
      <c r="M159" s="49" t="str">
        <f ca="1">IFERROR(__xludf.DUMMYFUNCTION("""COMPUTED_VALUE"""),"HOMBRES ADULTOS")</f>
        <v>HOMBRES ADULTOS</v>
      </c>
    </row>
    <row r="160" spans="1:13">
      <c r="A160" s="49" t="str">
        <f ca="1">IFERROR(__xludf.DUMMYFUNCTION("""COMPUTED_VALUE"""),"5.1.2.1")</f>
        <v>5.1.2.1</v>
      </c>
      <c r="B160" s="49" t="str">
        <f ca="1">IFERROR(__xludf.DUMMYFUNCTION("""COMPUTED_VALUE"""),"Atención Psicopedagógica Infantil/Dirección del Área de Centros de Inclusión/Dirección del Área de Centros de Inclusión/Coord.5. Inclusión")</f>
        <v>Atención Psicopedagógica Infantil/Dirección del Área de Centros de Inclusión/Dirección del Área de Centros de Inclusión/Coord.5. Inclusión</v>
      </c>
      <c r="C160" s="49" t="str">
        <f ca="1">IFERROR(__xludf.DUMMYFUNCTION("""COMPUTED_VALUE"""),"5. Inclusión")</f>
        <v>5. Inclusión</v>
      </c>
      <c r="D160" s="49" t="str">
        <f ca="1">IFERROR(__xludf.DUMMYFUNCTION("""COMPUTED_VALUE"""),"Guadalajara bien educada")</f>
        <v>Guadalajara bien educada</v>
      </c>
      <c r="E160" s="49" t="str">
        <f ca="1">IFERROR(__xludf.DUMMYFUNCTION("""COMPUTED_VALUE"""),"Atención Psicopedagógica Infantil")</f>
        <v>Atención Psicopedagógica Infantil</v>
      </c>
      <c r="F160" s="49" t="str">
        <f ca="1">IFERROR(__xludf.DUMMYFUNCTION("""COMPUTED_VALUE"""),"A1C2 Actividades de diagnóstico y valoración psicológica ejecutadas para niñas y niños que requieran atención en el CAPI")</f>
        <v>A1C2 Actividades de diagnóstico y valoración psicológica ejecutadas para niñas y niños que requieran atención en el CAPI</v>
      </c>
      <c r="G160" s="49" t="str">
        <f ca="1">IFERROR(__xludf.DUMMYFUNCTION("""COMPUTED_VALUE"""),"Porcentaje de diagnósticos y valoraciones realizados a niñas y niños que requieran atención en el CAPI en 2023")</f>
        <v>Porcentaje de diagnósticos y valoraciones realizados a niñas y niños que requieran atención en el CAPI en 2023</v>
      </c>
      <c r="H160" s="49" t="str">
        <f ca="1">IFERROR(__xludf.DUMMYFUNCTION("""COMPUTED_VALUE"""),"AMM Octubre")</f>
        <v>AMM Octubre</v>
      </c>
      <c r="I160" s="49" t="str">
        <f ca="1">IFERROR(__xludf.DUMMYFUNCTION("""COMPUTED_VALUE"""),"Octubre")</f>
        <v>Octubre</v>
      </c>
      <c r="J160" s="49" t="str">
        <f ca="1">IFERROR(__xludf.DUMMYFUNCTION("""COMPUTED_VALUE"""),"AMM")</f>
        <v>AMM</v>
      </c>
      <c r="K160" s="50"/>
      <c r="L160" s="49" t="str">
        <f ca="1">IFERROR(__xludf.DUMMYFUNCTION("""COMPUTED_VALUE"""),"TRIMESTRE 4")</f>
        <v>TRIMESTRE 4</v>
      </c>
      <c r="M160" s="49" t="str">
        <f ca="1">IFERROR(__xludf.DUMMYFUNCTION("""COMPUTED_VALUE"""),"ADULTA MAYOR MUJER")</f>
        <v>ADULTA MAYOR MUJER</v>
      </c>
    </row>
    <row r="161" spans="1:13">
      <c r="A161" s="49" t="str">
        <f ca="1">IFERROR(__xludf.DUMMYFUNCTION("""COMPUTED_VALUE"""),"5.1.2.1")</f>
        <v>5.1.2.1</v>
      </c>
      <c r="B161" s="49" t="str">
        <f ca="1">IFERROR(__xludf.DUMMYFUNCTION("""COMPUTED_VALUE"""),"Atención Psicopedagógica Infantil/Dirección del Área de Centros de Inclusión/Dirección del Área de Centros de Inclusión/Coord.5. Inclusión")</f>
        <v>Atención Psicopedagógica Infantil/Dirección del Área de Centros de Inclusión/Dirección del Área de Centros de Inclusión/Coord.5. Inclusión</v>
      </c>
      <c r="C161" s="49" t="str">
        <f ca="1">IFERROR(__xludf.DUMMYFUNCTION("""COMPUTED_VALUE"""),"5. Inclusión")</f>
        <v>5. Inclusión</v>
      </c>
      <c r="D161" s="49" t="str">
        <f ca="1">IFERROR(__xludf.DUMMYFUNCTION("""COMPUTED_VALUE"""),"Guadalajara bien educada")</f>
        <v>Guadalajara bien educada</v>
      </c>
      <c r="E161" s="49" t="str">
        <f ca="1">IFERROR(__xludf.DUMMYFUNCTION("""COMPUTED_VALUE"""),"Atención Psicopedagógica Infantil")</f>
        <v>Atención Psicopedagógica Infantil</v>
      </c>
      <c r="F161" s="49" t="str">
        <f ca="1">IFERROR(__xludf.DUMMYFUNCTION("""COMPUTED_VALUE"""),"A1C2 Actividades de diagnóstico y valoración psicológica ejecutadas para niñas y niños que requieran atención en el CAPI")</f>
        <v>A1C2 Actividades de diagnóstico y valoración psicológica ejecutadas para niñas y niños que requieran atención en el CAPI</v>
      </c>
      <c r="G161" s="49" t="str">
        <f ca="1">IFERROR(__xludf.DUMMYFUNCTION("""COMPUTED_VALUE"""),"Porcentaje de diagnósticos y valoraciones realizados a niñas y niños que requieran atención en el CAPI en 2023")</f>
        <v>Porcentaje de diagnósticos y valoraciones realizados a niñas y niños que requieran atención en el CAPI en 2023</v>
      </c>
      <c r="H161" s="49" t="str">
        <f ca="1">IFERROR(__xludf.DUMMYFUNCTION("""COMPUTED_VALUE"""),"AMH Octubre")</f>
        <v>AMH Octubre</v>
      </c>
      <c r="I161" s="49" t="str">
        <f ca="1">IFERROR(__xludf.DUMMYFUNCTION("""COMPUTED_VALUE"""),"Octubre")</f>
        <v>Octubre</v>
      </c>
      <c r="J161" s="49" t="str">
        <f ca="1">IFERROR(__xludf.DUMMYFUNCTION("""COMPUTED_VALUE"""),"AMH")</f>
        <v>AMH</v>
      </c>
      <c r="K161" s="50"/>
      <c r="L161" s="49" t="str">
        <f ca="1">IFERROR(__xludf.DUMMYFUNCTION("""COMPUTED_VALUE"""),"TRIMESTRE 4")</f>
        <v>TRIMESTRE 4</v>
      </c>
      <c r="M161" s="49" t="str">
        <f ca="1">IFERROR(__xludf.DUMMYFUNCTION("""COMPUTED_VALUE"""),"ADULTO MAYOR HOMBRE")</f>
        <v>ADULTO MAYOR HOMBRE</v>
      </c>
    </row>
    <row r="162" spans="1:13">
      <c r="A162" s="49" t="str">
        <f ca="1">IFERROR(__xludf.DUMMYFUNCTION("""COMPUTED_VALUE"""),"5.1.2.0")</f>
        <v>5.1.2.0</v>
      </c>
      <c r="B162" s="49" t="str">
        <f ca="1">IFERROR(__xludf.DUMMYFUNCTION("""COMPUTED_VALUE"""),"Atención Psicopedagógica Infantil/Dirección del Área de Centros de Inclusión/Dirección del Área de Centros de Inclusión/Coord.5. Inclusión")</f>
        <v>Atención Psicopedagógica Infantil/Dirección del Área de Centros de Inclusión/Dirección del Área de Centros de Inclusión/Coord.5. Inclusión</v>
      </c>
      <c r="C162" s="49" t="str">
        <f ca="1">IFERROR(__xludf.DUMMYFUNCTION("""COMPUTED_VALUE"""),"5. Inclusión")</f>
        <v>5. Inclusión</v>
      </c>
      <c r="D162" s="49" t="str">
        <f ca="1">IFERROR(__xludf.DUMMYFUNCTION("""COMPUTED_VALUE"""),"Guadalajara bien educada")</f>
        <v>Guadalajara bien educada</v>
      </c>
      <c r="E162" s="49" t="str">
        <f ca="1">IFERROR(__xludf.DUMMYFUNCTION("""COMPUTED_VALUE"""),"Atención Psicopedagógica Infantil")</f>
        <v>Atención Psicopedagógica Infantil</v>
      </c>
      <c r="F162" s="49" t="str">
        <f ca="1">IFERROR(__xludf.DUMMYFUNCTION("""COMPUTED_VALUE"""),"C2. Atenciones terapéuticas brindadas a niñas y niños con barreras de aprendizaje en el Centro de Atención Psicopedagógica Infantil")</f>
        <v>C2. Atenciones terapéuticas brindadas a niñas y niños con barreras de aprendizaje en el Centro de Atención Psicopedagógica Infantil</v>
      </c>
      <c r="G162" s="49" t="str">
        <f ca="1">IFERROR(__xludf.DUMMYFUNCTION("""COMPUTED_VALUE"""),"Promedio de personas atendidas con atención terapéutica - educativa en el Centro de Atención Psicopedagógica Infantil durante el 2023")</f>
        <v>Promedio de personas atendidas con atención terapéutica - educativa en el Centro de Atención Psicopedagógica Infantil durante el 2023</v>
      </c>
      <c r="H162" s="49" t="str">
        <f ca="1">IFERROR(__xludf.DUMMYFUNCTION("""COMPUTED_VALUE"""),"NAS Noviembre")</f>
        <v>NAS Noviembre</v>
      </c>
      <c r="I162" s="49" t="str">
        <f ca="1">IFERROR(__xludf.DUMMYFUNCTION("""COMPUTED_VALUE"""),"Noviembre")</f>
        <v>Noviembre</v>
      </c>
      <c r="J162" s="49" t="str">
        <f ca="1">IFERROR(__xludf.DUMMYFUNCTION("""COMPUTED_VALUE"""),"NAS")</f>
        <v>NAS</v>
      </c>
      <c r="K162" s="50">
        <f ca="1">IFERROR(__xludf.DUMMYFUNCTION("""COMPUTED_VALUE"""),59)</f>
        <v>59</v>
      </c>
      <c r="L162" s="49" t="str">
        <f ca="1">IFERROR(__xludf.DUMMYFUNCTION("""COMPUTED_VALUE"""),"TRIMESTRE 4")</f>
        <v>TRIMESTRE 4</v>
      </c>
      <c r="M162" s="49" t="str">
        <f ca="1">IFERROR(__xludf.DUMMYFUNCTION("""COMPUTED_VALUE"""),"NIÑAS")</f>
        <v>NIÑAS</v>
      </c>
    </row>
    <row r="163" spans="1:13">
      <c r="A163" s="49" t="str">
        <f ca="1">IFERROR(__xludf.DUMMYFUNCTION("""COMPUTED_VALUE"""),"5.1.2.0")</f>
        <v>5.1.2.0</v>
      </c>
      <c r="B163" s="49" t="str">
        <f ca="1">IFERROR(__xludf.DUMMYFUNCTION("""COMPUTED_VALUE"""),"Atención Psicopedagógica Infantil/Dirección del Área de Centros de Inclusión/Dirección del Área de Centros de Inclusión/Coord.5. Inclusión")</f>
        <v>Atención Psicopedagógica Infantil/Dirección del Área de Centros de Inclusión/Dirección del Área de Centros de Inclusión/Coord.5. Inclusión</v>
      </c>
      <c r="C163" s="49" t="str">
        <f ca="1">IFERROR(__xludf.DUMMYFUNCTION("""COMPUTED_VALUE"""),"5. Inclusión")</f>
        <v>5. Inclusión</v>
      </c>
      <c r="D163" s="49" t="str">
        <f ca="1">IFERROR(__xludf.DUMMYFUNCTION("""COMPUTED_VALUE"""),"Guadalajara bien educada")</f>
        <v>Guadalajara bien educada</v>
      </c>
      <c r="E163" s="49" t="str">
        <f ca="1">IFERROR(__xludf.DUMMYFUNCTION("""COMPUTED_VALUE"""),"Atención Psicopedagógica Infantil")</f>
        <v>Atención Psicopedagógica Infantil</v>
      </c>
      <c r="F163" s="49" t="str">
        <f ca="1">IFERROR(__xludf.DUMMYFUNCTION("""COMPUTED_VALUE"""),"C2. Atenciones terapéuticas brindadas a niñas y niños con barreras de aprendizaje en el Centro de Atención Psicopedagógica Infantil")</f>
        <v>C2. Atenciones terapéuticas brindadas a niñas y niños con barreras de aprendizaje en el Centro de Atención Psicopedagógica Infantil</v>
      </c>
      <c r="G163" s="49" t="str">
        <f ca="1">IFERROR(__xludf.DUMMYFUNCTION("""COMPUTED_VALUE"""),"Promedio de personas atendidas con atención terapéutica - educativa en el Centro de Atención Psicopedagógica Infantil durante el 2023")</f>
        <v>Promedio de personas atendidas con atención terapéutica - educativa en el Centro de Atención Psicopedagógica Infantil durante el 2023</v>
      </c>
      <c r="H163" s="49" t="str">
        <f ca="1">IFERROR(__xludf.DUMMYFUNCTION("""COMPUTED_VALUE"""),"NOS Noviembre")</f>
        <v>NOS Noviembre</v>
      </c>
      <c r="I163" s="49" t="str">
        <f ca="1">IFERROR(__xludf.DUMMYFUNCTION("""COMPUTED_VALUE"""),"Noviembre")</f>
        <v>Noviembre</v>
      </c>
      <c r="J163" s="49" t="str">
        <f ca="1">IFERROR(__xludf.DUMMYFUNCTION("""COMPUTED_VALUE"""),"NOS")</f>
        <v>NOS</v>
      </c>
      <c r="K163" s="50">
        <f ca="1">IFERROR(__xludf.DUMMYFUNCTION("""COMPUTED_VALUE"""),112)</f>
        <v>112</v>
      </c>
      <c r="L163" s="49" t="str">
        <f ca="1">IFERROR(__xludf.DUMMYFUNCTION("""COMPUTED_VALUE"""),"TRIMESTRE 4")</f>
        <v>TRIMESTRE 4</v>
      </c>
      <c r="M163" s="49" t="str">
        <f ca="1">IFERROR(__xludf.DUMMYFUNCTION("""COMPUTED_VALUE"""),"NIÑOS")</f>
        <v>NIÑOS</v>
      </c>
    </row>
    <row r="164" spans="1:13">
      <c r="A164" s="49" t="str">
        <f ca="1">IFERROR(__xludf.DUMMYFUNCTION("""COMPUTED_VALUE"""),"5.1.2.0")</f>
        <v>5.1.2.0</v>
      </c>
      <c r="B164" s="49" t="str">
        <f ca="1">IFERROR(__xludf.DUMMYFUNCTION("""COMPUTED_VALUE"""),"Atención Psicopedagógica Infantil/Dirección del Área de Centros de Inclusión/Dirección del Área de Centros de Inclusión/Coord.5. Inclusión")</f>
        <v>Atención Psicopedagógica Infantil/Dirección del Área de Centros de Inclusión/Dirección del Área de Centros de Inclusión/Coord.5. Inclusión</v>
      </c>
      <c r="C164" s="49" t="str">
        <f ca="1">IFERROR(__xludf.DUMMYFUNCTION("""COMPUTED_VALUE"""),"5. Inclusión")</f>
        <v>5. Inclusión</v>
      </c>
      <c r="D164" s="49" t="str">
        <f ca="1">IFERROR(__xludf.DUMMYFUNCTION("""COMPUTED_VALUE"""),"Guadalajara bien educada")</f>
        <v>Guadalajara bien educada</v>
      </c>
      <c r="E164" s="49" t="str">
        <f ca="1">IFERROR(__xludf.DUMMYFUNCTION("""COMPUTED_VALUE"""),"Atención Psicopedagógica Infantil")</f>
        <v>Atención Psicopedagógica Infantil</v>
      </c>
      <c r="F164" s="49" t="str">
        <f ca="1">IFERROR(__xludf.DUMMYFUNCTION("""COMPUTED_VALUE"""),"C2. Atenciones terapéuticas brindadas a niñas y niños con barreras de aprendizaje en el Centro de Atención Psicopedagógica Infantil")</f>
        <v>C2. Atenciones terapéuticas brindadas a niñas y niños con barreras de aprendizaje en el Centro de Atención Psicopedagógica Infantil</v>
      </c>
      <c r="G164" s="49" t="str">
        <f ca="1">IFERROR(__xludf.DUMMYFUNCTION("""COMPUTED_VALUE"""),"Promedio de personas atendidas con atención terapéutica - educativa en el Centro de Atención Psicopedagógica Infantil durante el 2023")</f>
        <v>Promedio de personas atendidas con atención terapéutica - educativa en el Centro de Atención Psicopedagógica Infantil durante el 2023</v>
      </c>
      <c r="H164" s="49" t="str">
        <f ca="1">IFERROR(__xludf.DUMMYFUNCTION("""COMPUTED_VALUE"""),"AM NOVIEMBRE")</f>
        <v>AM NOVIEMBRE</v>
      </c>
      <c r="I164" s="49" t="str">
        <f ca="1">IFERROR(__xludf.DUMMYFUNCTION("""COMPUTED_VALUE"""),"Noviembre")</f>
        <v>Noviembre</v>
      </c>
      <c r="J164" s="49" t="str">
        <f ca="1">IFERROR(__xludf.DUMMYFUNCTION("""COMPUTED_VALUE"""),"AM")</f>
        <v>AM</v>
      </c>
      <c r="K164" s="50"/>
      <c r="L164" s="49" t="str">
        <f ca="1">IFERROR(__xludf.DUMMYFUNCTION("""COMPUTED_VALUE"""),"TRIMESTRE 4")</f>
        <v>TRIMESTRE 4</v>
      </c>
      <c r="M164" s="49" t="str">
        <f ca="1">IFERROR(__xludf.DUMMYFUNCTION("""COMPUTED_VALUE"""),"ADOLESCENTES MUJERES")</f>
        <v>ADOLESCENTES MUJERES</v>
      </c>
    </row>
    <row r="165" spans="1:13">
      <c r="A165" s="49" t="str">
        <f ca="1">IFERROR(__xludf.DUMMYFUNCTION("""COMPUTED_VALUE"""),"5.1.2.0")</f>
        <v>5.1.2.0</v>
      </c>
      <c r="B165" s="49" t="str">
        <f ca="1">IFERROR(__xludf.DUMMYFUNCTION("""COMPUTED_VALUE"""),"Atención Psicopedagógica Infantil/Dirección del Área de Centros de Inclusión/Dirección del Área de Centros de Inclusión/Coord.5. Inclusión")</f>
        <v>Atención Psicopedagógica Infantil/Dirección del Área de Centros de Inclusión/Dirección del Área de Centros de Inclusión/Coord.5. Inclusión</v>
      </c>
      <c r="C165" s="49" t="str">
        <f ca="1">IFERROR(__xludf.DUMMYFUNCTION("""COMPUTED_VALUE"""),"5. Inclusión")</f>
        <v>5. Inclusión</v>
      </c>
      <c r="D165" s="49" t="str">
        <f ca="1">IFERROR(__xludf.DUMMYFUNCTION("""COMPUTED_VALUE"""),"Guadalajara bien educada")</f>
        <v>Guadalajara bien educada</v>
      </c>
      <c r="E165" s="49" t="str">
        <f ca="1">IFERROR(__xludf.DUMMYFUNCTION("""COMPUTED_VALUE"""),"Atención Psicopedagógica Infantil")</f>
        <v>Atención Psicopedagógica Infantil</v>
      </c>
      <c r="F165" s="49" t="str">
        <f ca="1">IFERROR(__xludf.DUMMYFUNCTION("""COMPUTED_VALUE"""),"C2. Atenciones terapéuticas brindadas a niñas y niños con barreras de aprendizaje en el Centro de Atención Psicopedagógica Infantil")</f>
        <v>C2. Atenciones terapéuticas brindadas a niñas y niños con barreras de aprendizaje en el Centro de Atención Psicopedagógica Infantil</v>
      </c>
      <c r="G165" s="49" t="str">
        <f ca="1">IFERROR(__xludf.DUMMYFUNCTION("""COMPUTED_VALUE"""),"Promedio de personas atendidas con atención terapéutica - educativa en el Centro de Atención Psicopedagógica Infantil durante el 2023")</f>
        <v>Promedio de personas atendidas con atención terapéutica - educativa en el Centro de Atención Psicopedagógica Infantil durante el 2023</v>
      </c>
      <c r="H165" s="49" t="str">
        <f ca="1">IFERROR(__xludf.DUMMYFUNCTION("""COMPUTED_VALUE"""),"AH NOVIEMBRE")</f>
        <v>AH NOVIEMBRE</v>
      </c>
      <c r="I165" s="49" t="str">
        <f ca="1">IFERROR(__xludf.DUMMYFUNCTION("""COMPUTED_VALUE"""),"Noviembre")</f>
        <v>Noviembre</v>
      </c>
      <c r="J165" s="49" t="str">
        <f ca="1">IFERROR(__xludf.DUMMYFUNCTION("""COMPUTED_VALUE"""),"AH")</f>
        <v>AH</v>
      </c>
      <c r="K165" s="50"/>
      <c r="L165" s="49" t="str">
        <f ca="1">IFERROR(__xludf.DUMMYFUNCTION("""COMPUTED_VALUE"""),"TRIMESTRE 4")</f>
        <v>TRIMESTRE 4</v>
      </c>
      <c r="M165" s="49" t="str">
        <f ca="1">IFERROR(__xludf.DUMMYFUNCTION("""COMPUTED_VALUE"""),"ADOLESCENTES HOMBRES")</f>
        <v>ADOLESCENTES HOMBRES</v>
      </c>
    </row>
    <row r="166" spans="1:13">
      <c r="A166" s="49" t="str">
        <f ca="1">IFERROR(__xludf.DUMMYFUNCTION("""COMPUTED_VALUE"""),"5.1.2.0")</f>
        <v>5.1.2.0</v>
      </c>
      <c r="B166" s="49" t="str">
        <f ca="1">IFERROR(__xludf.DUMMYFUNCTION("""COMPUTED_VALUE"""),"Atención Psicopedagógica Infantil/Dirección del Área de Centros de Inclusión/Dirección del Área de Centros de Inclusión/Coord.5. Inclusión")</f>
        <v>Atención Psicopedagógica Infantil/Dirección del Área de Centros de Inclusión/Dirección del Área de Centros de Inclusión/Coord.5. Inclusión</v>
      </c>
      <c r="C166" s="49" t="str">
        <f ca="1">IFERROR(__xludf.DUMMYFUNCTION("""COMPUTED_VALUE"""),"5. Inclusión")</f>
        <v>5. Inclusión</v>
      </c>
      <c r="D166" s="49" t="str">
        <f ca="1">IFERROR(__xludf.DUMMYFUNCTION("""COMPUTED_VALUE"""),"Guadalajara bien educada")</f>
        <v>Guadalajara bien educada</v>
      </c>
      <c r="E166" s="49" t="str">
        <f ca="1">IFERROR(__xludf.DUMMYFUNCTION("""COMPUTED_VALUE"""),"Atención Psicopedagógica Infantil")</f>
        <v>Atención Psicopedagógica Infantil</v>
      </c>
      <c r="F166" s="49" t="str">
        <f ca="1">IFERROR(__xludf.DUMMYFUNCTION("""COMPUTED_VALUE"""),"C2. Atenciones terapéuticas brindadas a niñas y niños con barreras de aprendizaje en el Centro de Atención Psicopedagógica Infantil")</f>
        <v>C2. Atenciones terapéuticas brindadas a niñas y niños con barreras de aprendizaje en el Centro de Atención Psicopedagógica Infantil</v>
      </c>
      <c r="G166" s="49" t="str">
        <f ca="1">IFERROR(__xludf.DUMMYFUNCTION("""COMPUTED_VALUE"""),"Promedio de personas atendidas con atención terapéutica - educativa en el Centro de Atención Psicopedagógica Infantil durante el 2023")</f>
        <v>Promedio de personas atendidas con atención terapéutica - educativa en el Centro de Atención Psicopedagógica Infantil durante el 2023</v>
      </c>
      <c r="H166" s="49" t="str">
        <f ca="1">IFERROR(__xludf.DUMMYFUNCTION("""COMPUTED_VALUE"""),"MUJ Noviembre")</f>
        <v>MUJ Noviembre</v>
      </c>
      <c r="I166" s="49" t="str">
        <f ca="1">IFERROR(__xludf.DUMMYFUNCTION("""COMPUTED_VALUE"""),"Noviembre")</f>
        <v>Noviembre</v>
      </c>
      <c r="J166" s="49" t="str">
        <f ca="1">IFERROR(__xludf.DUMMYFUNCTION("""COMPUTED_VALUE"""),"MUJ")</f>
        <v>MUJ</v>
      </c>
      <c r="K166" s="50"/>
      <c r="L166" s="49" t="str">
        <f ca="1">IFERROR(__xludf.DUMMYFUNCTION("""COMPUTED_VALUE"""),"TRIMESTRE 4")</f>
        <v>TRIMESTRE 4</v>
      </c>
      <c r="M166" s="49" t="str">
        <f ca="1">IFERROR(__xludf.DUMMYFUNCTION("""COMPUTED_VALUE"""),"MUJERES ADULTAS")</f>
        <v>MUJERES ADULTAS</v>
      </c>
    </row>
    <row r="167" spans="1:13">
      <c r="A167" s="49" t="str">
        <f ca="1">IFERROR(__xludf.DUMMYFUNCTION("""COMPUTED_VALUE"""),"5.1.2.0")</f>
        <v>5.1.2.0</v>
      </c>
      <c r="B167" s="49" t="str">
        <f ca="1">IFERROR(__xludf.DUMMYFUNCTION("""COMPUTED_VALUE"""),"Atención Psicopedagógica Infantil/Dirección del Área de Centros de Inclusión/Dirección del Área de Centros de Inclusión/Coord.5. Inclusión")</f>
        <v>Atención Psicopedagógica Infantil/Dirección del Área de Centros de Inclusión/Dirección del Área de Centros de Inclusión/Coord.5. Inclusión</v>
      </c>
      <c r="C167" s="49" t="str">
        <f ca="1">IFERROR(__xludf.DUMMYFUNCTION("""COMPUTED_VALUE"""),"5. Inclusión")</f>
        <v>5. Inclusión</v>
      </c>
      <c r="D167" s="49" t="str">
        <f ca="1">IFERROR(__xludf.DUMMYFUNCTION("""COMPUTED_VALUE"""),"Guadalajara bien educada")</f>
        <v>Guadalajara bien educada</v>
      </c>
      <c r="E167" s="49" t="str">
        <f ca="1">IFERROR(__xludf.DUMMYFUNCTION("""COMPUTED_VALUE"""),"Atención Psicopedagógica Infantil")</f>
        <v>Atención Psicopedagógica Infantil</v>
      </c>
      <c r="F167" s="49" t="str">
        <f ca="1">IFERROR(__xludf.DUMMYFUNCTION("""COMPUTED_VALUE"""),"C2. Atenciones terapéuticas brindadas a niñas y niños con barreras de aprendizaje en el Centro de Atención Psicopedagógica Infantil")</f>
        <v>C2. Atenciones terapéuticas brindadas a niñas y niños con barreras de aprendizaje en el Centro de Atención Psicopedagógica Infantil</v>
      </c>
      <c r="G167" s="49" t="str">
        <f ca="1">IFERROR(__xludf.DUMMYFUNCTION("""COMPUTED_VALUE"""),"Promedio de personas atendidas con atención terapéutica - educativa en el Centro de Atención Psicopedagógica Infantil durante el 2023")</f>
        <v>Promedio de personas atendidas con atención terapéutica - educativa en el Centro de Atención Psicopedagógica Infantil durante el 2023</v>
      </c>
      <c r="H167" s="49" t="str">
        <f ca="1">IFERROR(__xludf.DUMMYFUNCTION("""COMPUTED_VALUE"""),"HOM Noviembre")</f>
        <v>HOM Noviembre</v>
      </c>
      <c r="I167" s="49" t="str">
        <f ca="1">IFERROR(__xludf.DUMMYFUNCTION("""COMPUTED_VALUE"""),"Noviembre")</f>
        <v>Noviembre</v>
      </c>
      <c r="J167" s="49" t="str">
        <f ca="1">IFERROR(__xludf.DUMMYFUNCTION("""COMPUTED_VALUE"""),"HOM")</f>
        <v>HOM</v>
      </c>
      <c r="K167" s="50"/>
      <c r="L167" s="49" t="str">
        <f ca="1">IFERROR(__xludf.DUMMYFUNCTION("""COMPUTED_VALUE"""),"TRIMESTRE 4")</f>
        <v>TRIMESTRE 4</v>
      </c>
      <c r="M167" s="49" t="str">
        <f ca="1">IFERROR(__xludf.DUMMYFUNCTION("""COMPUTED_VALUE"""),"HOMBRES ADULTOS")</f>
        <v>HOMBRES ADULTOS</v>
      </c>
    </row>
    <row r="168" spans="1:13">
      <c r="A168" s="49" t="str">
        <f ca="1">IFERROR(__xludf.DUMMYFUNCTION("""COMPUTED_VALUE"""),"5.1.2.0")</f>
        <v>5.1.2.0</v>
      </c>
      <c r="B168" s="49" t="str">
        <f ca="1">IFERROR(__xludf.DUMMYFUNCTION("""COMPUTED_VALUE"""),"Atención Psicopedagógica Infantil/Dirección del Área de Centros de Inclusión/Dirección del Área de Centros de Inclusión/Coord.5. Inclusión")</f>
        <v>Atención Psicopedagógica Infantil/Dirección del Área de Centros de Inclusión/Dirección del Área de Centros de Inclusión/Coord.5. Inclusión</v>
      </c>
      <c r="C168" s="49" t="str">
        <f ca="1">IFERROR(__xludf.DUMMYFUNCTION("""COMPUTED_VALUE"""),"5. Inclusión")</f>
        <v>5. Inclusión</v>
      </c>
      <c r="D168" s="49" t="str">
        <f ca="1">IFERROR(__xludf.DUMMYFUNCTION("""COMPUTED_VALUE"""),"Guadalajara bien educada")</f>
        <v>Guadalajara bien educada</v>
      </c>
      <c r="E168" s="49" t="str">
        <f ca="1">IFERROR(__xludf.DUMMYFUNCTION("""COMPUTED_VALUE"""),"Atención Psicopedagógica Infantil")</f>
        <v>Atención Psicopedagógica Infantil</v>
      </c>
      <c r="F168" s="49" t="str">
        <f ca="1">IFERROR(__xludf.DUMMYFUNCTION("""COMPUTED_VALUE"""),"C2. Atenciones terapéuticas brindadas a niñas y niños con barreras de aprendizaje en el Centro de Atención Psicopedagógica Infantil")</f>
        <v>C2. Atenciones terapéuticas brindadas a niñas y niños con barreras de aprendizaje en el Centro de Atención Psicopedagógica Infantil</v>
      </c>
      <c r="G168" s="49" t="str">
        <f ca="1">IFERROR(__xludf.DUMMYFUNCTION("""COMPUTED_VALUE"""),"Promedio de personas atendidas con atención terapéutica - educativa en el Centro de Atención Psicopedagógica Infantil durante el 2023")</f>
        <v>Promedio de personas atendidas con atención terapéutica - educativa en el Centro de Atención Psicopedagógica Infantil durante el 2023</v>
      </c>
      <c r="H168" s="49" t="str">
        <f ca="1">IFERROR(__xludf.DUMMYFUNCTION("""COMPUTED_VALUE"""),"AMM Noviembre")</f>
        <v>AMM Noviembre</v>
      </c>
      <c r="I168" s="49" t="str">
        <f ca="1">IFERROR(__xludf.DUMMYFUNCTION("""COMPUTED_VALUE"""),"Noviembre")</f>
        <v>Noviembre</v>
      </c>
      <c r="J168" s="49" t="str">
        <f ca="1">IFERROR(__xludf.DUMMYFUNCTION("""COMPUTED_VALUE"""),"AMM")</f>
        <v>AMM</v>
      </c>
      <c r="K168" s="50"/>
      <c r="L168" s="49" t="str">
        <f ca="1">IFERROR(__xludf.DUMMYFUNCTION("""COMPUTED_VALUE"""),"TRIMESTRE 4")</f>
        <v>TRIMESTRE 4</v>
      </c>
      <c r="M168" s="49" t="str">
        <f ca="1">IFERROR(__xludf.DUMMYFUNCTION("""COMPUTED_VALUE"""),"ADULTA MAYOR MUJER")</f>
        <v>ADULTA MAYOR MUJER</v>
      </c>
    </row>
    <row r="169" spans="1:13">
      <c r="A169" s="49" t="str">
        <f ca="1">IFERROR(__xludf.DUMMYFUNCTION("""COMPUTED_VALUE"""),"5.1.2.0")</f>
        <v>5.1.2.0</v>
      </c>
      <c r="B169" s="49" t="str">
        <f ca="1">IFERROR(__xludf.DUMMYFUNCTION("""COMPUTED_VALUE"""),"Atención Psicopedagógica Infantil/Dirección del Área de Centros de Inclusión/Dirección del Área de Centros de Inclusión/Coord.5. Inclusión")</f>
        <v>Atención Psicopedagógica Infantil/Dirección del Área de Centros de Inclusión/Dirección del Área de Centros de Inclusión/Coord.5. Inclusión</v>
      </c>
      <c r="C169" s="49" t="str">
        <f ca="1">IFERROR(__xludf.DUMMYFUNCTION("""COMPUTED_VALUE"""),"5. Inclusión")</f>
        <v>5. Inclusión</v>
      </c>
      <c r="D169" s="49" t="str">
        <f ca="1">IFERROR(__xludf.DUMMYFUNCTION("""COMPUTED_VALUE"""),"Guadalajara bien educada")</f>
        <v>Guadalajara bien educada</v>
      </c>
      <c r="E169" s="49" t="str">
        <f ca="1">IFERROR(__xludf.DUMMYFUNCTION("""COMPUTED_VALUE"""),"Atención Psicopedagógica Infantil")</f>
        <v>Atención Psicopedagógica Infantil</v>
      </c>
      <c r="F169" s="49" t="str">
        <f ca="1">IFERROR(__xludf.DUMMYFUNCTION("""COMPUTED_VALUE"""),"C2. Atenciones terapéuticas brindadas a niñas y niños con barreras de aprendizaje en el Centro de Atención Psicopedagógica Infantil")</f>
        <v>C2. Atenciones terapéuticas brindadas a niñas y niños con barreras de aprendizaje en el Centro de Atención Psicopedagógica Infantil</v>
      </c>
      <c r="G169" s="49" t="str">
        <f ca="1">IFERROR(__xludf.DUMMYFUNCTION("""COMPUTED_VALUE"""),"Promedio de personas atendidas con atención terapéutica - educativa en el Centro de Atención Psicopedagógica Infantil durante el 2023")</f>
        <v>Promedio de personas atendidas con atención terapéutica - educativa en el Centro de Atención Psicopedagógica Infantil durante el 2023</v>
      </c>
      <c r="H169" s="49" t="str">
        <f ca="1">IFERROR(__xludf.DUMMYFUNCTION("""COMPUTED_VALUE"""),"AMH Noviembre")</f>
        <v>AMH Noviembre</v>
      </c>
      <c r="I169" s="49" t="str">
        <f ca="1">IFERROR(__xludf.DUMMYFUNCTION("""COMPUTED_VALUE"""),"Noviembre")</f>
        <v>Noviembre</v>
      </c>
      <c r="J169" s="49" t="str">
        <f ca="1">IFERROR(__xludf.DUMMYFUNCTION("""COMPUTED_VALUE"""),"AMH")</f>
        <v>AMH</v>
      </c>
      <c r="K169" s="50"/>
      <c r="L169" s="49" t="str">
        <f ca="1">IFERROR(__xludf.DUMMYFUNCTION("""COMPUTED_VALUE"""),"TRIMESTRE 4")</f>
        <v>TRIMESTRE 4</v>
      </c>
      <c r="M169" s="49" t="str">
        <f ca="1">IFERROR(__xludf.DUMMYFUNCTION("""COMPUTED_VALUE"""),"ADULTO MAYOR HOMBRE")</f>
        <v>ADULTO MAYOR HOMBRE</v>
      </c>
    </row>
    <row r="170" spans="1:13">
      <c r="A170" s="49" t="str">
        <f ca="1">IFERROR(__xludf.DUMMYFUNCTION("""COMPUTED_VALUE"""),"5.1.2.1")</f>
        <v>5.1.2.1</v>
      </c>
      <c r="B170" s="49" t="str">
        <f ca="1">IFERROR(__xludf.DUMMYFUNCTION("""COMPUTED_VALUE"""),"Atención Psicopedagógica Infantil/Dirección del Área de Centros de Inclusión/Dirección del Área de Centros de Inclusión/Coord.5. Inclusión")</f>
        <v>Atención Psicopedagógica Infantil/Dirección del Área de Centros de Inclusión/Dirección del Área de Centros de Inclusión/Coord.5. Inclusión</v>
      </c>
      <c r="C170" s="49" t="str">
        <f ca="1">IFERROR(__xludf.DUMMYFUNCTION("""COMPUTED_VALUE"""),"5. Inclusión")</f>
        <v>5. Inclusión</v>
      </c>
      <c r="D170" s="49" t="str">
        <f ca="1">IFERROR(__xludf.DUMMYFUNCTION("""COMPUTED_VALUE"""),"Guadalajara bien educada")</f>
        <v>Guadalajara bien educada</v>
      </c>
      <c r="E170" s="49" t="str">
        <f ca="1">IFERROR(__xludf.DUMMYFUNCTION("""COMPUTED_VALUE"""),"Atención Psicopedagógica Infantil")</f>
        <v>Atención Psicopedagógica Infantil</v>
      </c>
      <c r="F170" s="49" t="str">
        <f ca="1">IFERROR(__xludf.DUMMYFUNCTION("""COMPUTED_VALUE"""),"A1C2 Actividades de diagnóstico y valoración psicológica ejecutadas para niñas y niños que requieran atención en el CAPI")</f>
        <v>A1C2 Actividades de diagnóstico y valoración psicológica ejecutadas para niñas y niños que requieran atención en el CAPI</v>
      </c>
      <c r="G170" s="49" t="str">
        <f ca="1">IFERROR(__xludf.DUMMYFUNCTION("""COMPUTED_VALUE"""),"Porcentaje de diagnósticos y valoraciones realizados a niñas y niños que requieran atención en el CAPI en 2023")</f>
        <v>Porcentaje de diagnósticos y valoraciones realizados a niñas y niños que requieran atención en el CAPI en 2023</v>
      </c>
      <c r="H170" s="49" t="str">
        <f ca="1">IFERROR(__xludf.DUMMYFUNCTION("""COMPUTED_VALUE"""),"NAS Noviembre")</f>
        <v>NAS Noviembre</v>
      </c>
      <c r="I170" s="49" t="str">
        <f ca="1">IFERROR(__xludf.DUMMYFUNCTION("""COMPUTED_VALUE"""),"Noviembre")</f>
        <v>Noviembre</v>
      </c>
      <c r="J170" s="49" t="str">
        <f ca="1">IFERROR(__xludf.DUMMYFUNCTION("""COMPUTED_VALUE"""),"NAS")</f>
        <v>NAS</v>
      </c>
      <c r="K170" s="50">
        <f ca="1">IFERROR(__xludf.DUMMYFUNCTION("""COMPUTED_VALUE"""),3)</f>
        <v>3</v>
      </c>
      <c r="L170" s="49" t="str">
        <f ca="1">IFERROR(__xludf.DUMMYFUNCTION("""COMPUTED_VALUE"""),"TRIMESTRE 4")</f>
        <v>TRIMESTRE 4</v>
      </c>
      <c r="M170" s="49" t="str">
        <f ca="1">IFERROR(__xludf.DUMMYFUNCTION("""COMPUTED_VALUE"""),"NIÑAS")</f>
        <v>NIÑAS</v>
      </c>
    </row>
    <row r="171" spans="1:13">
      <c r="A171" s="49" t="str">
        <f ca="1">IFERROR(__xludf.DUMMYFUNCTION("""COMPUTED_VALUE"""),"5.1.2.1")</f>
        <v>5.1.2.1</v>
      </c>
      <c r="B171" s="49" t="str">
        <f ca="1">IFERROR(__xludf.DUMMYFUNCTION("""COMPUTED_VALUE"""),"Atención Psicopedagógica Infantil/Dirección del Área de Centros de Inclusión/Dirección del Área de Centros de Inclusión/Coord.5. Inclusión")</f>
        <v>Atención Psicopedagógica Infantil/Dirección del Área de Centros de Inclusión/Dirección del Área de Centros de Inclusión/Coord.5. Inclusión</v>
      </c>
      <c r="C171" s="49" t="str">
        <f ca="1">IFERROR(__xludf.DUMMYFUNCTION("""COMPUTED_VALUE"""),"5. Inclusión")</f>
        <v>5. Inclusión</v>
      </c>
      <c r="D171" s="49" t="str">
        <f ca="1">IFERROR(__xludf.DUMMYFUNCTION("""COMPUTED_VALUE"""),"Guadalajara bien educada")</f>
        <v>Guadalajara bien educada</v>
      </c>
      <c r="E171" s="49" t="str">
        <f ca="1">IFERROR(__xludf.DUMMYFUNCTION("""COMPUTED_VALUE"""),"Atención Psicopedagógica Infantil")</f>
        <v>Atención Psicopedagógica Infantil</v>
      </c>
      <c r="F171" s="49" t="str">
        <f ca="1">IFERROR(__xludf.DUMMYFUNCTION("""COMPUTED_VALUE"""),"A1C2 Actividades de diagnóstico y valoración psicológica ejecutadas para niñas y niños que requieran atención en el CAPI")</f>
        <v>A1C2 Actividades de diagnóstico y valoración psicológica ejecutadas para niñas y niños que requieran atención en el CAPI</v>
      </c>
      <c r="G171" s="49" t="str">
        <f ca="1">IFERROR(__xludf.DUMMYFUNCTION("""COMPUTED_VALUE"""),"Porcentaje de diagnósticos y valoraciones realizados a niñas y niños que requieran atención en el CAPI en 2023")</f>
        <v>Porcentaje de diagnósticos y valoraciones realizados a niñas y niños que requieran atención en el CAPI en 2023</v>
      </c>
      <c r="H171" s="49" t="str">
        <f ca="1">IFERROR(__xludf.DUMMYFUNCTION("""COMPUTED_VALUE"""),"NOS Noviembre")</f>
        <v>NOS Noviembre</v>
      </c>
      <c r="I171" s="49" t="str">
        <f ca="1">IFERROR(__xludf.DUMMYFUNCTION("""COMPUTED_VALUE"""),"Noviembre")</f>
        <v>Noviembre</v>
      </c>
      <c r="J171" s="49" t="str">
        <f ca="1">IFERROR(__xludf.DUMMYFUNCTION("""COMPUTED_VALUE"""),"NOS")</f>
        <v>NOS</v>
      </c>
      <c r="K171" s="50">
        <f ca="1">IFERROR(__xludf.DUMMYFUNCTION("""COMPUTED_VALUE"""),5)</f>
        <v>5</v>
      </c>
      <c r="L171" s="49" t="str">
        <f ca="1">IFERROR(__xludf.DUMMYFUNCTION("""COMPUTED_VALUE"""),"TRIMESTRE 4")</f>
        <v>TRIMESTRE 4</v>
      </c>
      <c r="M171" s="49" t="str">
        <f ca="1">IFERROR(__xludf.DUMMYFUNCTION("""COMPUTED_VALUE"""),"NIÑOS")</f>
        <v>NIÑOS</v>
      </c>
    </row>
    <row r="172" spans="1:13">
      <c r="A172" s="49" t="str">
        <f ca="1">IFERROR(__xludf.DUMMYFUNCTION("""COMPUTED_VALUE"""),"5.1.2.1")</f>
        <v>5.1.2.1</v>
      </c>
      <c r="B172" s="49" t="str">
        <f ca="1">IFERROR(__xludf.DUMMYFUNCTION("""COMPUTED_VALUE"""),"Atención Psicopedagógica Infantil/Dirección del Área de Centros de Inclusión/Dirección del Área de Centros de Inclusión/Coord.5. Inclusión")</f>
        <v>Atención Psicopedagógica Infantil/Dirección del Área de Centros de Inclusión/Dirección del Área de Centros de Inclusión/Coord.5. Inclusión</v>
      </c>
      <c r="C172" s="49" t="str">
        <f ca="1">IFERROR(__xludf.DUMMYFUNCTION("""COMPUTED_VALUE"""),"5. Inclusión")</f>
        <v>5. Inclusión</v>
      </c>
      <c r="D172" s="49" t="str">
        <f ca="1">IFERROR(__xludf.DUMMYFUNCTION("""COMPUTED_VALUE"""),"Guadalajara bien educada")</f>
        <v>Guadalajara bien educada</v>
      </c>
      <c r="E172" s="49" t="str">
        <f ca="1">IFERROR(__xludf.DUMMYFUNCTION("""COMPUTED_VALUE"""),"Atención Psicopedagógica Infantil")</f>
        <v>Atención Psicopedagógica Infantil</v>
      </c>
      <c r="F172" s="49" t="str">
        <f ca="1">IFERROR(__xludf.DUMMYFUNCTION("""COMPUTED_VALUE"""),"A1C2 Actividades de diagnóstico y valoración psicológica ejecutadas para niñas y niños que requieran atención en el CAPI")</f>
        <v>A1C2 Actividades de diagnóstico y valoración psicológica ejecutadas para niñas y niños que requieran atención en el CAPI</v>
      </c>
      <c r="G172" s="49" t="str">
        <f ca="1">IFERROR(__xludf.DUMMYFUNCTION("""COMPUTED_VALUE"""),"Porcentaje de diagnósticos y valoraciones realizados a niñas y niños que requieran atención en el CAPI en 2023")</f>
        <v>Porcentaje de diagnósticos y valoraciones realizados a niñas y niños que requieran atención en el CAPI en 2023</v>
      </c>
      <c r="H172" s="49" t="str">
        <f ca="1">IFERROR(__xludf.DUMMYFUNCTION("""COMPUTED_VALUE"""),"AM NOVIEMBRE")</f>
        <v>AM NOVIEMBRE</v>
      </c>
      <c r="I172" s="49" t="str">
        <f ca="1">IFERROR(__xludf.DUMMYFUNCTION("""COMPUTED_VALUE"""),"Noviembre")</f>
        <v>Noviembre</v>
      </c>
      <c r="J172" s="49" t="str">
        <f ca="1">IFERROR(__xludf.DUMMYFUNCTION("""COMPUTED_VALUE"""),"AM")</f>
        <v>AM</v>
      </c>
      <c r="K172" s="50"/>
      <c r="L172" s="49" t="str">
        <f ca="1">IFERROR(__xludf.DUMMYFUNCTION("""COMPUTED_VALUE"""),"TRIMESTRE 4")</f>
        <v>TRIMESTRE 4</v>
      </c>
      <c r="M172" s="49" t="str">
        <f ca="1">IFERROR(__xludf.DUMMYFUNCTION("""COMPUTED_VALUE"""),"ADOLESCENTES MUJERES")</f>
        <v>ADOLESCENTES MUJERES</v>
      </c>
    </row>
    <row r="173" spans="1:13">
      <c r="A173" s="49" t="str">
        <f ca="1">IFERROR(__xludf.DUMMYFUNCTION("""COMPUTED_VALUE"""),"5.1.2.1")</f>
        <v>5.1.2.1</v>
      </c>
      <c r="B173" s="49" t="str">
        <f ca="1">IFERROR(__xludf.DUMMYFUNCTION("""COMPUTED_VALUE"""),"Atención Psicopedagógica Infantil/Dirección del Área de Centros de Inclusión/Dirección del Área de Centros de Inclusión/Coord.5. Inclusión")</f>
        <v>Atención Psicopedagógica Infantil/Dirección del Área de Centros de Inclusión/Dirección del Área de Centros de Inclusión/Coord.5. Inclusión</v>
      </c>
      <c r="C173" s="49" t="str">
        <f ca="1">IFERROR(__xludf.DUMMYFUNCTION("""COMPUTED_VALUE"""),"5. Inclusión")</f>
        <v>5. Inclusión</v>
      </c>
      <c r="D173" s="49" t="str">
        <f ca="1">IFERROR(__xludf.DUMMYFUNCTION("""COMPUTED_VALUE"""),"Guadalajara bien educada")</f>
        <v>Guadalajara bien educada</v>
      </c>
      <c r="E173" s="49" t="str">
        <f ca="1">IFERROR(__xludf.DUMMYFUNCTION("""COMPUTED_VALUE"""),"Atención Psicopedagógica Infantil")</f>
        <v>Atención Psicopedagógica Infantil</v>
      </c>
      <c r="F173" s="49" t="str">
        <f ca="1">IFERROR(__xludf.DUMMYFUNCTION("""COMPUTED_VALUE"""),"A1C2 Actividades de diagnóstico y valoración psicológica ejecutadas para niñas y niños que requieran atención en el CAPI")</f>
        <v>A1C2 Actividades de diagnóstico y valoración psicológica ejecutadas para niñas y niños que requieran atención en el CAPI</v>
      </c>
      <c r="G173" s="49" t="str">
        <f ca="1">IFERROR(__xludf.DUMMYFUNCTION("""COMPUTED_VALUE"""),"Porcentaje de diagnósticos y valoraciones realizados a niñas y niños que requieran atención en el CAPI en 2023")</f>
        <v>Porcentaje de diagnósticos y valoraciones realizados a niñas y niños que requieran atención en el CAPI en 2023</v>
      </c>
      <c r="H173" s="49" t="str">
        <f ca="1">IFERROR(__xludf.DUMMYFUNCTION("""COMPUTED_VALUE"""),"AH NOVIEMBRE")</f>
        <v>AH NOVIEMBRE</v>
      </c>
      <c r="I173" s="49" t="str">
        <f ca="1">IFERROR(__xludf.DUMMYFUNCTION("""COMPUTED_VALUE"""),"Noviembre")</f>
        <v>Noviembre</v>
      </c>
      <c r="J173" s="49" t="str">
        <f ca="1">IFERROR(__xludf.DUMMYFUNCTION("""COMPUTED_VALUE"""),"AH")</f>
        <v>AH</v>
      </c>
      <c r="K173" s="50"/>
      <c r="L173" s="49" t="str">
        <f ca="1">IFERROR(__xludf.DUMMYFUNCTION("""COMPUTED_VALUE"""),"TRIMESTRE 4")</f>
        <v>TRIMESTRE 4</v>
      </c>
      <c r="M173" s="49" t="str">
        <f ca="1">IFERROR(__xludf.DUMMYFUNCTION("""COMPUTED_VALUE"""),"ADOLESCENTES HOMBRES")</f>
        <v>ADOLESCENTES HOMBRES</v>
      </c>
    </row>
    <row r="174" spans="1:13">
      <c r="A174" s="49" t="str">
        <f ca="1">IFERROR(__xludf.DUMMYFUNCTION("""COMPUTED_VALUE"""),"5.1.2.1")</f>
        <v>5.1.2.1</v>
      </c>
      <c r="B174" s="49" t="str">
        <f ca="1">IFERROR(__xludf.DUMMYFUNCTION("""COMPUTED_VALUE"""),"Atención Psicopedagógica Infantil/Dirección del Área de Centros de Inclusión/Dirección del Área de Centros de Inclusión/Coord.5. Inclusión")</f>
        <v>Atención Psicopedagógica Infantil/Dirección del Área de Centros de Inclusión/Dirección del Área de Centros de Inclusión/Coord.5. Inclusión</v>
      </c>
      <c r="C174" s="49" t="str">
        <f ca="1">IFERROR(__xludf.DUMMYFUNCTION("""COMPUTED_VALUE"""),"5. Inclusión")</f>
        <v>5. Inclusión</v>
      </c>
      <c r="D174" s="49" t="str">
        <f ca="1">IFERROR(__xludf.DUMMYFUNCTION("""COMPUTED_VALUE"""),"Guadalajara bien educada")</f>
        <v>Guadalajara bien educada</v>
      </c>
      <c r="E174" s="49" t="str">
        <f ca="1">IFERROR(__xludf.DUMMYFUNCTION("""COMPUTED_VALUE"""),"Atención Psicopedagógica Infantil")</f>
        <v>Atención Psicopedagógica Infantil</v>
      </c>
      <c r="F174" s="49" t="str">
        <f ca="1">IFERROR(__xludf.DUMMYFUNCTION("""COMPUTED_VALUE"""),"A1C2 Actividades de diagnóstico y valoración psicológica ejecutadas para niñas y niños que requieran atención en el CAPI")</f>
        <v>A1C2 Actividades de diagnóstico y valoración psicológica ejecutadas para niñas y niños que requieran atención en el CAPI</v>
      </c>
      <c r="G174" s="49" t="str">
        <f ca="1">IFERROR(__xludf.DUMMYFUNCTION("""COMPUTED_VALUE"""),"Porcentaje de diagnósticos y valoraciones realizados a niñas y niños que requieran atención en el CAPI en 2023")</f>
        <v>Porcentaje de diagnósticos y valoraciones realizados a niñas y niños que requieran atención en el CAPI en 2023</v>
      </c>
      <c r="H174" s="49" t="str">
        <f ca="1">IFERROR(__xludf.DUMMYFUNCTION("""COMPUTED_VALUE"""),"MUJ Noviembre")</f>
        <v>MUJ Noviembre</v>
      </c>
      <c r="I174" s="49" t="str">
        <f ca="1">IFERROR(__xludf.DUMMYFUNCTION("""COMPUTED_VALUE"""),"Noviembre")</f>
        <v>Noviembre</v>
      </c>
      <c r="J174" s="49" t="str">
        <f ca="1">IFERROR(__xludf.DUMMYFUNCTION("""COMPUTED_VALUE"""),"MUJ")</f>
        <v>MUJ</v>
      </c>
      <c r="K174" s="50"/>
      <c r="L174" s="49" t="str">
        <f ca="1">IFERROR(__xludf.DUMMYFUNCTION("""COMPUTED_VALUE"""),"TRIMESTRE 4")</f>
        <v>TRIMESTRE 4</v>
      </c>
      <c r="M174" s="49" t="str">
        <f ca="1">IFERROR(__xludf.DUMMYFUNCTION("""COMPUTED_VALUE"""),"MUJERES ADULTAS")</f>
        <v>MUJERES ADULTAS</v>
      </c>
    </row>
    <row r="175" spans="1:13">
      <c r="A175" s="49" t="str">
        <f ca="1">IFERROR(__xludf.DUMMYFUNCTION("""COMPUTED_VALUE"""),"5.1.2.1")</f>
        <v>5.1.2.1</v>
      </c>
      <c r="B175" s="49" t="str">
        <f ca="1">IFERROR(__xludf.DUMMYFUNCTION("""COMPUTED_VALUE"""),"Atención Psicopedagógica Infantil/Dirección del Área de Centros de Inclusión/Dirección del Área de Centros de Inclusión/Coord.5. Inclusión")</f>
        <v>Atención Psicopedagógica Infantil/Dirección del Área de Centros de Inclusión/Dirección del Área de Centros de Inclusión/Coord.5. Inclusión</v>
      </c>
      <c r="C175" s="49" t="str">
        <f ca="1">IFERROR(__xludf.DUMMYFUNCTION("""COMPUTED_VALUE"""),"5. Inclusión")</f>
        <v>5. Inclusión</v>
      </c>
      <c r="D175" s="49" t="str">
        <f ca="1">IFERROR(__xludf.DUMMYFUNCTION("""COMPUTED_VALUE"""),"Guadalajara bien educada")</f>
        <v>Guadalajara bien educada</v>
      </c>
      <c r="E175" s="49" t="str">
        <f ca="1">IFERROR(__xludf.DUMMYFUNCTION("""COMPUTED_VALUE"""),"Atención Psicopedagógica Infantil")</f>
        <v>Atención Psicopedagógica Infantil</v>
      </c>
      <c r="F175" s="49" t="str">
        <f ca="1">IFERROR(__xludf.DUMMYFUNCTION("""COMPUTED_VALUE"""),"A1C2 Actividades de diagnóstico y valoración psicológica ejecutadas para niñas y niños que requieran atención en el CAPI")</f>
        <v>A1C2 Actividades de diagnóstico y valoración psicológica ejecutadas para niñas y niños que requieran atención en el CAPI</v>
      </c>
      <c r="G175" s="49" t="str">
        <f ca="1">IFERROR(__xludf.DUMMYFUNCTION("""COMPUTED_VALUE"""),"Porcentaje de diagnósticos y valoraciones realizados a niñas y niños que requieran atención en el CAPI en 2023")</f>
        <v>Porcentaje de diagnósticos y valoraciones realizados a niñas y niños que requieran atención en el CAPI en 2023</v>
      </c>
      <c r="H175" s="49" t="str">
        <f ca="1">IFERROR(__xludf.DUMMYFUNCTION("""COMPUTED_VALUE"""),"HOM Noviembre")</f>
        <v>HOM Noviembre</v>
      </c>
      <c r="I175" s="49" t="str">
        <f ca="1">IFERROR(__xludf.DUMMYFUNCTION("""COMPUTED_VALUE"""),"Noviembre")</f>
        <v>Noviembre</v>
      </c>
      <c r="J175" s="49" t="str">
        <f ca="1">IFERROR(__xludf.DUMMYFUNCTION("""COMPUTED_VALUE"""),"HOM")</f>
        <v>HOM</v>
      </c>
      <c r="K175" s="50"/>
      <c r="L175" s="49" t="str">
        <f ca="1">IFERROR(__xludf.DUMMYFUNCTION("""COMPUTED_VALUE"""),"TRIMESTRE 4")</f>
        <v>TRIMESTRE 4</v>
      </c>
      <c r="M175" s="49" t="str">
        <f ca="1">IFERROR(__xludf.DUMMYFUNCTION("""COMPUTED_VALUE"""),"HOMBRES ADULTOS")</f>
        <v>HOMBRES ADULTOS</v>
      </c>
    </row>
    <row r="176" spans="1:13">
      <c r="A176" s="49" t="str">
        <f ca="1">IFERROR(__xludf.DUMMYFUNCTION("""COMPUTED_VALUE"""),"5.1.2.1")</f>
        <v>5.1.2.1</v>
      </c>
      <c r="B176" s="49" t="str">
        <f ca="1">IFERROR(__xludf.DUMMYFUNCTION("""COMPUTED_VALUE"""),"Atención Psicopedagógica Infantil/Dirección del Área de Centros de Inclusión/Dirección del Área de Centros de Inclusión/Coord.5. Inclusión")</f>
        <v>Atención Psicopedagógica Infantil/Dirección del Área de Centros de Inclusión/Dirección del Área de Centros de Inclusión/Coord.5. Inclusión</v>
      </c>
      <c r="C176" s="49" t="str">
        <f ca="1">IFERROR(__xludf.DUMMYFUNCTION("""COMPUTED_VALUE"""),"5. Inclusión")</f>
        <v>5. Inclusión</v>
      </c>
      <c r="D176" s="49" t="str">
        <f ca="1">IFERROR(__xludf.DUMMYFUNCTION("""COMPUTED_VALUE"""),"Guadalajara bien educada")</f>
        <v>Guadalajara bien educada</v>
      </c>
      <c r="E176" s="49" t="str">
        <f ca="1">IFERROR(__xludf.DUMMYFUNCTION("""COMPUTED_VALUE"""),"Atención Psicopedagógica Infantil")</f>
        <v>Atención Psicopedagógica Infantil</v>
      </c>
      <c r="F176" s="49" t="str">
        <f ca="1">IFERROR(__xludf.DUMMYFUNCTION("""COMPUTED_VALUE"""),"A1C2 Actividades de diagnóstico y valoración psicológica ejecutadas para niñas y niños que requieran atención en el CAPI")</f>
        <v>A1C2 Actividades de diagnóstico y valoración psicológica ejecutadas para niñas y niños que requieran atención en el CAPI</v>
      </c>
      <c r="G176" s="49" t="str">
        <f ca="1">IFERROR(__xludf.DUMMYFUNCTION("""COMPUTED_VALUE"""),"Porcentaje de diagnósticos y valoraciones realizados a niñas y niños que requieran atención en el CAPI en 2023")</f>
        <v>Porcentaje de diagnósticos y valoraciones realizados a niñas y niños que requieran atención en el CAPI en 2023</v>
      </c>
      <c r="H176" s="49" t="str">
        <f ca="1">IFERROR(__xludf.DUMMYFUNCTION("""COMPUTED_VALUE"""),"AMM Noviembre")</f>
        <v>AMM Noviembre</v>
      </c>
      <c r="I176" s="49" t="str">
        <f ca="1">IFERROR(__xludf.DUMMYFUNCTION("""COMPUTED_VALUE"""),"Noviembre")</f>
        <v>Noviembre</v>
      </c>
      <c r="J176" s="49" t="str">
        <f ca="1">IFERROR(__xludf.DUMMYFUNCTION("""COMPUTED_VALUE"""),"AMM")</f>
        <v>AMM</v>
      </c>
      <c r="K176" s="50"/>
      <c r="L176" s="49" t="str">
        <f ca="1">IFERROR(__xludf.DUMMYFUNCTION("""COMPUTED_VALUE"""),"TRIMESTRE 4")</f>
        <v>TRIMESTRE 4</v>
      </c>
      <c r="M176" s="49" t="str">
        <f ca="1">IFERROR(__xludf.DUMMYFUNCTION("""COMPUTED_VALUE"""),"ADULTA MAYOR MUJER")</f>
        <v>ADULTA MAYOR MUJER</v>
      </c>
    </row>
    <row r="177" spans="1:13">
      <c r="A177" s="49" t="str">
        <f ca="1">IFERROR(__xludf.DUMMYFUNCTION("""COMPUTED_VALUE"""),"5.1.2.1")</f>
        <v>5.1.2.1</v>
      </c>
      <c r="B177" s="49" t="str">
        <f ca="1">IFERROR(__xludf.DUMMYFUNCTION("""COMPUTED_VALUE"""),"Atención Psicopedagógica Infantil/Dirección del Área de Centros de Inclusión/Dirección del Área de Centros de Inclusión/Coord.5. Inclusión")</f>
        <v>Atención Psicopedagógica Infantil/Dirección del Área de Centros de Inclusión/Dirección del Área de Centros de Inclusión/Coord.5. Inclusión</v>
      </c>
      <c r="C177" s="49" t="str">
        <f ca="1">IFERROR(__xludf.DUMMYFUNCTION("""COMPUTED_VALUE"""),"5. Inclusión")</f>
        <v>5. Inclusión</v>
      </c>
      <c r="D177" s="49" t="str">
        <f ca="1">IFERROR(__xludf.DUMMYFUNCTION("""COMPUTED_VALUE"""),"Guadalajara bien educada")</f>
        <v>Guadalajara bien educada</v>
      </c>
      <c r="E177" s="49" t="str">
        <f ca="1">IFERROR(__xludf.DUMMYFUNCTION("""COMPUTED_VALUE"""),"Atención Psicopedagógica Infantil")</f>
        <v>Atención Psicopedagógica Infantil</v>
      </c>
      <c r="F177" s="49" t="str">
        <f ca="1">IFERROR(__xludf.DUMMYFUNCTION("""COMPUTED_VALUE"""),"A1C2 Actividades de diagnóstico y valoración psicológica ejecutadas para niñas y niños que requieran atención en el CAPI")</f>
        <v>A1C2 Actividades de diagnóstico y valoración psicológica ejecutadas para niñas y niños que requieran atención en el CAPI</v>
      </c>
      <c r="G177" s="49" t="str">
        <f ca="1">IFERROR(__xludf.DUMMYFUNCTION("""COMPUTED_VALUE"""),"Porcentaje de diagnósticos y valoraciones realizados a niñas y niños que requieran atención en el CAPI en 2023")</f>
        <v>Porcentaje de diagnósticos y valoraciones realizados a niñas y niños que requieran atención en el CAPI en 2023</v>
      </c>
      <c r="H177" s="49" t="str">
        <f ca="1">IFERROR(__xludf.DUMMYFUNCTION("""COMPUTED_VALUE"""),"AMH Noviembre")</f>
        <v>AMH Noviembre</v>
      </c>
      <c r="I177" s="49" t="str">
        <f ca="1">IFERROR(__xludf.DUMMYFUNCTION("""COMPUTED_VALUE"""),"Noviembre")</f>
        <v>Noviembre</v>
      </c>
      <c r="J177" s="49" t="str">
        <f ca="1">IFERROR(__xludf.DUMMYFUNCTION("""COMPUTED_VALUE"""),"AMH")</f>
        <v>AMH</v>
      </c>
      <c r="K177" s="50"/>
      <c r="L177" s="49" t="str">
        <f ca="1">IFERROR(__xludf.DUMMYFUNCTION("""COMPUTED_VALUE"""),"TRIMESTRE 4")</f>
        <v>TRIMESTRE 4</v>
      </c>
      <c r="M177" s="49" t="str">
        <f ca="1">IFERROR(__xludf.DUMMYFUNCTION("""COMPUTED_VALUE"""),"ADULTO MAYOR HOMBRE")</f>
        <v>ADULTO MAYOR HOMBRE</v>
      </c>
    </row>
    <row r="178" spans="1:13">
      <c r="A178" s="49" t="str">
        <f ca="1">IFERROR(__xludf.DUMMYFUNCTION("""COMPUTED_VALUE"""),"5.1.2.0")</f>
        <v>5.1.2.0</v>
      </c>
      <c r="B178" s="49" t="str">
        <f ca="1">IFERROR(__xludf.DUMMYFUNCTION("""COMPUTED_VALUE"""),"Atención Psicopedagógica Infantil/Dirección del Área de Centros de Inclusión/Dirección del Área de Centros de Inclusión/Coord.5. Inclusión")</f>
        <v>Atención Psicopedagógica Infantil/Dirección del Área de Centros de Inclusión/Dirección del Área de Centros de Inclusión/Coord.5. Inclusión</v>
      </c>
      <c r="C178" s="49" t="str">
        <f ca="1">IFERROR(__xludf.DUMMYFUNCTION("""COMPUTED_VALUE"""),"5. Inclusión")</f>
        <v>5. Inclusión</v>
      </c>
      <c r="D178" s="49" t="str">
        <f ca="1">IFERROR(__xludf.DUMMYFUNCTION("""COMPUTED_VALUE"""),"Guadalajara bien educada")</f>
        <v>Guadalajara bien educada</v>
      </c>
      <c r="E178" s="49" t="str">
        <f ca="1">IFERROR(__xludf.DUMMYFUNCTION("""COMPUTED_VALUE"""),"Atención Psicopedagógica Infantil")</f>
        <v>Atención Psicopedagógica Infantil</v>
      </c>
      <c r="F178" s="49" t="str">
        <f ca="1">IFERROR(__xludf.DUMMYFUNCTION("""COMPUTED_VALUE"""),"C2. Atenciones terapéuticas brindadas a niñas y niños con barreras de aprendizaje en el Centro de Atención Psicopedagógica Infantil")</f>
        <v>C2. Atenciones terapéuticas brindadas a niñas y niños con barreras de aprendizaje en el Centro de Atención Psicopedagógica Infantil</v>
      </c>
      <c r="G178" s="49" t="str">
        <f ca="1">IFERROR(__xludf.DUMMYFUNCTION("""COMPUTED_VALUE"""),"Promedio de personas atendidas con atención terapéutica - educativa en el Centro de Atención Psicopedagógica Infantil durante el 2023")</f>
        <v>Promedio de personas atendidas con atención terapéutica - educativa en el Centro de Atención Psicopedagógica Infantil durante el 2023</v>
      </c>
      <c r="H178" s="49" t="str">
        <f ca="1">IFERROR(__xludf.DUMMYFUNCTION("""COMPUTED_VALUE"""),"NAS Diciembre")</f>
        <v>NAS Diciembre</v>
      </c>
      <c r="I178" s="49" t="str">
        <f ca="1">IFERROR(__xludf.DUMMYFUNCTION("""COMPUTED_VALUE"""),"Diciembre")</f>
        <v>Diciembre</v>
      </c>
      <c r="J178" s="49" t="str">
        <f ca="1">IFERROR(__xludf.DUMMYFUNCTION("""COMPUTED_VALUE"""),"NAS")</f>
        <v>NAS</v>
      </c>
      <c r="K178" s="50">
        <f ca="1">IFERROR(__xludf.DUMMYFUNCTION("""COMPUTED_VALUE"""),56)</f>
        <v>56</v>
      </c>
      <c r="L178" s="49" t="str">
        <f ca="1">IFERROR(__xludf.DUMMYFUNCTION("""COMPUTED_VALUE"""),"TRIMESTRE 4")</f>
        <v>TRIMESTRE 4</v>
      </c>
      <c r="M178" s="49" t="str">
        <f ca="1">IFERROR(__xludf.DUMMYFUNCTION("""COMPUTED_VALUE"""),"NIÑAS")</f>
        <v>NIÑAS</v>
      </c>
    </row>
    <row r="179" spans="1:13">
      <c r="A179" s="49" t="str">
        <f ca="1">IFERROR(__xludf.DUMMYFUNCTION("""COMPUTED_VALUE"""),"5.1.2.0")</f>
        <v>5.1.2.0</v>
      </c>
      <c r="B179" s="49" t="str">
        <f ca="1">IFERROR(__xludf.DUMMYFUNCTION("""COMPUTED_VALUE"""),"Atención Psicopedagógica Infantil/Dirección del Área de Centros de Inclusión/Dirección del Área de Centros de Inclusión/Coord.5. Inclusión")</f>
        <v>Atención Psicopedagógica Infantil/Dirección del Área de Centros de Inclusión/Dirección del Área de Centros de Inclusión/Coord.5. Inclusión</v>
      </c>
      <c r="C179" s="49" t="str">
        <f ca="1">IFERROR(__xludf.DUMMYFUNCTION("""COMPUTED_VALUE"""),"5. Inclusión")</f>
        <v>5. Inclusión</v>
      </c>
      <c r="D179" s="49" t="str">
        <f ca="1">IFERROR(__xludf.DUMMYFUNCTION("""COMPUTED_VALUE"""),"Guadalajara bien educada")</f>
        <v>Guadalajara bien educada</v>
      </c>
      <c r="E179" s="49" t="str">
        <f ca="1">IFERROR(__xludf.DUMMYFUNCTION("""COMPUTED_VALUE"""),"Atención Psicopedagógica Infantil")</f>
        <v>Atención Psicopedagógica Infantil</v>
      </c>
      <c r="F179" s="49" t="str">
        <f ca="1">IFERROR(__xludf.DUMMYFUNCTION("""COMPUTED_VALUE"""),"C2. Atenciones terapéuticas brindadas a niñas y niños con barreras de aprendizaje en el Centro de Atención Psicopedagógica Infantil")</f>
        <v>C2. Atenciones terapéuticas brindadas a niñas y niños con barreras de aprendizaje en el Centro de Atención Psicopedagógica Infantil</v>
      </c>
      <c r="G179" s="49" t="str">
        <f ca="1">IFERROR(__xludf.DUMMYFUNCTION("""COMPUTED_VALUE"""),"Promedio de personas atendidas con atención terapéutica - educativa en el Centro de Atención Psicopedagógica Infantil durante el 2023")</f>
        <v>Promedio de personas atendidas con atención terapéutica - educativa en el Centro de Atención Psicopedagógica Infantil durante el 2023</v>
      </c>
      <c r="H179" s="49" t="str">
        <f ca="1">IFERROR(__xludf.DUMMYFUNCTION("""COMPUTED_VALUE"""),"NOS Diciembre")</f>
        <v>NOS Diciembre</v>
      </c>
      <c r="I179" s="49" t="str">
        <f ca="1">IFERROR(__xludf.DUMMYFUNCTION("""COMPUTED_VALUE"""),"Diciembre")</f>
        <v>Diciembre</v>
      </c>
      <c r="J179" s="49" t="str">
        <f ca="1">IFERROR(__xludf.DUMMYFUNCTION("""COMPUTED_VALUE"""),"NOS")</f>
        <v>NOS</v>
      </c>
      <c r="K179" s="50">
        <f ca="1">IFERROR(__xludf.DUMMYFUNCTION("""COMPUTED_VALUE"""),104)</f>
        <v>104</v>
      </c>
      <c r="L179" s="49" t="str">
        <f ca="1">IFERROR(__xludf.DUMMYFUNCTION("""COMPUTED_VALUE"""),"TRIMESTRE 4")</f>
        <v>TRIMESTRE 4</v>
      </c>
      <c r="M179" s="49" t="str">
        <f ca="1">IFERROR(__xludf.DUMMYFUNCTION("""COMPUTED_VALUE"""),"NIÑOS")</f>
        <v>NIÑOS</v>
      </c>
    </row>
    <row r="180" spans="1:13">
      <c r="A180" s="49" t="str">
        <f ca="1">IFERROR(__xludf.DUMMYFUNCTION("""COMPUTED_VALUE"""),"5.1.2.0")</f>
        <v>5.1.2.0</v>
      </c>
      <c r="B180" s="49" t="str">
        <f ca="1">IFERROR(__xludf.DUMMYFUNCTION("""COMPUTED_VALUE"""),"Atención Psicopedagógica Infantil/Dirección del Área de Centros de Inclusión/Dirección del Área de Centros de Inclusión/Coord.5. Inclusión")</f>
        <v>Atención Psicopedagógica Infantil/Dirección del Área de Centros de Inclusión/Dirección del Área de Centros de Inclusión/Coord.5. Inclusión</v>
      </c>
      <c r="C180" s="49" t="str">
        <f ca="1">IFERROR(__xludf.DUMMYFUNCTION("""COMPUTED_VALUE"""),"5. Inclusión")</f>
        <v>5. Inclusión</v>
      </c>
      <c r="D180" s="49" t="str">
        <f ca="1">IFERROR(__xludf.DUMMYFUNCTION("""COMPUTED_VALUE"""),"Guadalajara bien educada")</f>
        <v>Guadalajara bien educada</v>
      </c>
      <c r="E180" s="49" t="str">
        <f ca="1">IFERROR(__xludf.DUMMYFUNCTION("""COMPUTED_VALUE"""),"Atención Psicopedagógica Infantil")</f>
        <v>Atención Psicopedagógica Infantil</v>
      </c>
      <c r="F180" s="49" t="str">
        <f ca="1">IFERROR(__xludf.DUMMYFUNCTION("""COMPUTED_VALUE"""),"C2. Atenciones terapéuticas brindadas a niñas y niños con barreras de aprendizaje en el Centro de Atención Psicopedagógica Infantil")</f>
        <v>C2. Atenciones terapéuticas brindadas a niñas y niños con barreras de aprendizaje en el Centro de Atención Psicopedagógica Infantil</v>
      </c>
      <c r="G180" s="49" t="str">
        <f ca="1">IFERROR(__xludf.DUMMYFUNCTION("""COMPUTED_VALUE"""),"Promedio de personas atendidas con atención terapéutica - educativa en el Centro de Atención Psicopedagógica Infantil durante el 2023")</f>
        <v>Promedio de personas atendidas con atención terapéutica - educativa en el Centro de Atención Psicopedagógica Infantil durante el 2023</v>
      </c>
      <c r="H180" s="49" t="str">
        <f ca="1">IFERROR(__xludf.DUMMYFUNCTION("""COMPUTED_VALUE"""),"AM DICIEMBRE")</f>
        <v>AM DICIEMBRE</v>
      </c>
      <c r="I180" s="49" t="str">
        <f ca="1">IFERROR(__xludf.DUMMYFUNCTION("""COMPUTED_VALUE"""),"Diciembre")</f>
        <v>Diciembre</v>
      </c>
      <c r="J180" s="49" t="str">
        <f ca="1">IFERROR(__xludf.DUMMYFUNCTION("""COMPUTED_VALUE"""),"AM")</f>
        <v>AM</v>
      </c>
      <c r="K180" s="50"/>
      <c r="L180" s="49" t="str">
        <f ca="1">IFERROR(__xludf.DUMMYFUNCTION("""COMPUTED_VALUE"""),"TRIMESTRE 4")</f>
        <v>TRIMESTRE 4</v>
      </c>
      <c r="M180" s="49" t="str">
        <f ca="1">IFERROR(__xludf.DUMMYFUNCTION("""COMPUTED_VALUE"""),"ADOLESCENTES MUJERES")</f>
        <v>ADOLESCENTES MUJERES</v>
      </c>
    </row>
    <row r="181" spans="1:13">
      <c r="A181" s="49" t="str">
        <f ca="1">IFERROR(__xludf.DUMMYFUNCTION("""COMPUTED_VALUE"""),"5.1.2.0")</f>
        <v>5.1.2.0</v>
      </c>
      <c r="B181" s="49" t="str">
        <f ca="1">IFERROR(__xludf.DUMMYFUNCTION("""COMPUTED_VALUE"""),"Atención Psicopedagógica Infantil/Dirección del Área de Centros de Inclusión/Dirección del Área de Centros de Inclusión/Coord.5. Inclusión")</f>
        <v>Atención Psicopedagógica Infantil/Dirección del Área de Centros de Inclusión/Dirección del Área de Centros de Inclusión/Coord.5. Inclusión</v>
      </c>
      <c r="C181" s="49" t="str">
        <f ca="1">IFERROR(__xludf.DUMMYFUNCTION("""COMPUTED_VALUE"""),"5. Inclusión")</f>
        <v>5. Inclusión</v>
      </c>
      <c r="D181" s="49" t="str">
        <f ca="1">IFERROR(__xludf.DUMMYFUNCTION("""COMPUTED_VALUE"""),"Guadalajara bien educada")</f>
        <v>Guadalajara bien educada</v>
      </c>
      <c r="E181" s="49" t="str">
        <f ca="1">IFERROR(__xludf.DUMMYFUNCTION("""COMPUTED_VALUE"""),"Atención Psicopedagógica Infantil")</f>
        <v>Atención Psicopedagógica Infantil</v>
      </c>
      <c r="F181" s="49" t="str">
        <f ca="1">IFERROR(__xludf.DUMMYFUNCTION("""COMPUTED_VALUE"""),"C2. Atenciones terapéuticas brindadas a niñas y niños con barreras de aprendizaje en el Centro de Atención Psicopedagógica Infantil")</f>
        <v>C2. Atenciones terapéuticas brindadas a niñas y niños con barreras de aprendizaje en el Centro de Atención Psicopedagógica Infantil</v>
      </c>
      <c r="G181" s="49" t="str">
        <f ca="1">IFERROR(__xludf.DUMMYFUNCTION("""COMPUTED_VALUE"""),"Promedio de personas atendidas con atención terapéutica - educativa en el Centro de Atención Psicopedagógica Infantil durante el 2023")</f>
        <v>Promedio de personas atendidas con atención terapéutica - educativa en el Centro de Atención Psicopedagógica Infantil durante el 2023</v>
      </c>
      <c r="H181" s="49" t="str">
        <f ca="1">IFERROR(__xludf.DUMMYFUNCTION("""COMPUTED_VALUE"""),"AH DICIEMBRE")</f>
        <v>AH DICIEMBRE</v>
      </c>
      <c r="I181" s="49" t="str">
        <f ca="1">IFERROR(__xludf.DUMMYFUNCTION("""COMPUTED_VALUE"""),"Diciembre")</f>
        <v>Diciembre</v>
      </c>
      <c r="J181" s="49" t="str">
        <f ca="1">IFERROR(__xludf.DUMMYFUNCTION("""COMPUTED_VALUE"""),"AH")</f>
        <v>AH</v>
      </c>
      <c r="K181" s="50"/>
      <c r="L181" s="49" t="str">
        <f ca="1">IFERROR(__xludf.DUMMYFUNCTION("""COMPUTED_VALUE"""),"TRIMESTRE 4")</f>
        <v>TRIMESTRE 4</v>
      </c>
      <c r="M181" s="49" t="str">
        <f ca="1">IFERROR(__xludf.DUMMYFUNCTION("""COMPUTED_VALUE"""),"ADOLESCENTES HOMBRES")</f>
        <v>ADOLESCENTES HOMBRES</v>
      </c>
    </row>
    <row r="182" spans="1:13">
      <c r="A182" s="49" t="str">
        <f ca="1">IFERROR(__xludf.DUMMYFUNCTION("""COMPUTED_VALUE"""),"5.1.2.0")</f>
        <v>5.1.2.0</v>
      </c>
      <c r="B182" s="49" t="str">
        <f ca="1">IFERROR(__xludf.DUMMYFUNCTION("""COMPUTED_VALUE"""),"Atención Psicopedagógica Infantil/Dirección del Área de Centros de Inclusión/Dirección del Área de Centros de Inclusión/Coord.5. Inclusión")</f>
        <v>Atención Psicopedagógica Infantil/Dirección del Área de Centros de Inclusión/Dirección del Área de Centros de Inclusión/Coord.5. Inclusión</v>
      </c>
      <c r="C182" s="49" t="str">
        <f ca="1">IFERROR(__xludf.DUMMYFUNCTION("""COMPUTED_VALUE"""),"5. Inclusión")</f>
        <v>5. Inclusión</v>
      </c>
      <c r="D182" s="49" t="str">
        <f ca="1">IFERROR(__xludf.DUMMYFUNCTION("""COMPUTED_VALUE"""),"Guadalajara bien educada")</f>
        <v>Guadalajara bien educada</v>
      </c>
      <c r="E182" s="49" t="str">
        <f ca="1">IFERROR(__xludf.DUMMYFUNCTION("""COMPUTED_VALUE"""),"Atención Psicopedagógica Infantil")</f>
        <v>Atención Psicopedagógica Infantil</v>
      </c>
      <c r="F182" s="49" t="str">
        <f ca="1">IFERROR(__xludf.DUMMYFUNCTION("""COMPUTED_VALUE"""),"C2. Atenciones terapéuticas brindadas a niñas y niños con barreras de aprendizaje en el Centro de Atención Psicopedagógica Infantil")</f>
        <v>C2. Atenciones terapéuticas brindadas a niñas y niños con barreras de aprendizaje en el Centro de Atención Psicopedagógica Infantil</v>
      </c>
      <c r="G182" s="49" t="str">
        <f ca="1">IFERROR(__xludf.DUMMYFUNCTION("""COMPUTED_VALUE"""),"Promedio de personas atendidas con atención terapéutica - educativa en el Centro de Atención Psicopedagógica Infantil durante el 2023")</f>
        <v>Promedio de personas atendidas con atención terapéutica - educativa en el Centro de Atención Psicopedagógica Infantil durante el 2023</v>
      </c>
      <c r="H182" s="49" t="str">
        <f ca="1">IFERROR(__xludf.DUMMYFUNCTION("""COMPUTED_VALUE"""),"MUJ Diciembre")</f>
        <v>MUJ Diciembre</v>
      </c>
      <c r="I182" s="49" t="str">
        <f ca="1">IFERROR(__xludf.DUMMYFUNCTION("""COMPUTED_VALUE"""),"Diciembre")</f>
        <v>Diciembre</v>
      </c>
      <c r="J182" s="49" t="str">
        <f ca="1">IFERROR(__xludf.DUMMYFUNCTION("""COMPUTED_VALUE"""),"MUJ")</f>
        <v>MUJ</v>
      </c>
      <c r="K182" s="50"/>
      <c r="L182" s="49" t="str">
        <f ca="1">IFERROR(__xludf.DUMMYFUNCTION("""COMPUTED_VALUE"""),"TRIMESTRE 4")</f>
        <v>TRIMESTRE 4</v>
      </c>
      <c r="M182" s="49" t="str">
        <f ca="1">IFERROR(__xludf.DUMMYFUNCTION("""COMPUTED_VALUE"""),"MUJERES ADULTAS")</f>
        <v>MUJERES ADULTAS</v>
      </c>
    </row>
    <row r="183" spans="1:13">
      <c r="A183" s="49" t="str">
        <f ca="1">IFERROR(__xludf.DUMMYFUNCTION("""COMPUTED_VALUE"""),"5.1.2.0")</f>
        <v>5.1.2.0</v>
      </c>
      <c r="B183" s="49" t="str">
        <f ca="1">IFERROR(__xludf.DUMMYFUNCTION("""COMPUTED_VALUE"""),"Atención Psicopedagógica Infantil/Dirección del Área de Centros de Inclusión/Dirección del Área de Centros de Inclusión/Coord.5. Inclusión")</f>
        <v>Atención Psicopedagógica Infantil/Dirección del Área de Centros de Inclusión/Dirección del Área de Centros de Inclusión/Coord.5. Inclusión</v>
      </c>
      <c r="C183" s="49" t="str">
        <f ca="1">IFERROR(__xludf.DUMMYFUNCTION("""COMPUTED_VALUE"""),"5. Inclusión")</f>
        <v>5. Inclusión</v>
      </c>
      <c r="D183" s="49" t="str">
        <f ca="1">IFERROR(__xludf.DUMMYFUNCTION("""COMPUTED_VALUE"""),"Guadalajara bien educada")</f>
        <v>Guadalajara bien educada</v>
      </c>
      <c r="E183" s="49" t="str">
        <f ca="1">IFERROR(__xludf.DUMMYFUNCTION("""COMPUTED_VALUE"""),"Atención Psicopedagógica Infantil")</f>
        <v>Atención Psicopedagógica Infantil</v>
      </c>
      <c r="F183" s="49" t="str">
        <f ca="1">IFERROR(__xludf.DUMMYFUNCTION("""COMPUTED_VALUE"""),"C2. Atenciones terapéuticas brindadas a niñas y niños con barreras de aprendizaje en el Centro de Atención Psicopedagógica Infantil")</f>
        <v>C2. Atenciones terapéuticas brindadas a niñas y niños con barreras de aprendizaje en el Centro de Atención Psicopedagógica Infantil</v>
      </c>
      <c r="G183" s="49" t="str">
        <f ca="1">IFERROR(__xludf.DUMMYFUNCTION("""COMPUTED_VALUE"""),"Promedio de personas atendidas con atención terapéutica - educativa en el Centro de Atención Psicopedagógica Infantil durante el 2023")</f>
        <v>Promedio de personas atendidas con atención terapéutica - educativa en el Centro de Atención Psicopedagógica Infantil durante el 2023</v>
      </c>
      <c r="H183" s="49" t="str">
        <f ca="1">IFERROR(__xludf.DUMMYFUNCTION("""COMPUTED_VALUE"""),"HOM Diciembre")</f>
        <v>HOM Diciembre</v>
      </c>
      <c r="I183" s="49" t="str">
        <f ca="1">IFERROR(__xludf.DUMMYFUNCTION("""COMPUTED_VALUE"""),"Diciembre")</f>
        <v>Diciembre</v>
      </c>
      <c r="J183" s="49" t="str">
        <f ca="1">IFERROR(__xludf.DUMMYFUNCTION("""COMPUTED_VALUE"""),"HOM")</f>
        <v>HOM</v>
      </c>
      <c r="K183" s="50"/>
      <c r="L183" s="49" t="str">
        <f ca="1">IFERROR(__xludf.DUMMYFUNCTION("""COMPUTED_VALUE"""),"TRIMESTRE 4")</f>
        <v>TRIMESTRE 4</v>
      </c>
      <c r="M183" s="49" t="str">
        <f ca="1">IFERROR(__xludf.DUMMYFUNCTION("""COMPUTED_VALUE"""),"HOMBRES ADULTOS")</f>
        <v>HOMBRES ADULTOS</v>
      </c>
    </row>
    <row r="184" spans="1:13">
      <c r="A184" s="49" t="str">
        <f ca="1">IFERROR(__xludf.DUMMYFUNCTION("""COMPUTED_VALUE"""),"5.1.2.0")</f>
        <v>5.1.2.0</v>
      </c>
      <c r="B184" s="49" t="str">
        <f ca="1">IFERROR(__xludf.DUMMYFUNCTION("""COMPUTED_VALUE"""),"Atención Psicopedagógica Infantil/Dirección del Área de Centros de Inclusión/Dirección del Área de Centros de Inclusión/Coord.5. Inclusión")</f>
        <v>Atención Psicopedagógica Infantil/Dirección del Área de Centros de Inclusión/Dirección del Área de Centros de Inclusión/Coord.5. Inclusión</v>
      </c>
      <c r="C184" s="49" t="str">
        <f ca="1">IFERROR(__xludf.DUMMYFUNCTION("""COMPUTED_VALUE"""),"5. Inclusión")</f>
        <v>5. Inclusión</v>
      </c>
      <c r="D184" s="49" t="str">
        <f ca="1">IFERROR(__xludf.DUMMYFUNCTION("""COMPUTED_VALUE"""),"Guadalajara bien educada")</f>
        <v>Guadalajara bien educada</v>
      </c>
      <c r="E184" s="49" t="str">
        <f ca="1">IFERROR(__xludf.DUMMYFUNCTION("""COMPUTED_VALUE"""),"Atención Psicopedagógica Infantil")</f>
        <v>Atención Psicopedagógica Infantil</v>
      </c>
      <c r="F184" s="49" t="str">
        <f ca="1">IFERROR(__xludf.DUMMYFUNCTION("""COMPUTED_VALUE"""),"C2. Atenciones terapéuticas brindadas a niñas y niños con barreras de aprendizaje en el Centro de Atención Psicopedagógica Infantil")</f>
        <v>C2. Atenciones terapéuticas brindadas a niñas y niños con barreras de aprendizaje en el Centro de Atención Psicopedagógica Infantil</v>
      </c>
      <c r="G184" s="49" t="str">
        <f ca="1">IFERROR(__xludf.DUMMYFUNCTION("""COMPUTED_VALUE"""),"Promedio de personas atendidas con atención terapéutica - educativa en el Centro de Atención Psicopedagógica Infantil durante el 2023")</f>
        <v>Promedio de personas atendidas con atención terapéutica - educativa en el Centro de Atención Psicopedagógica Infantil durante el 2023</v>
      </c>
      <c r="H184" s="49" t="str">
        <f ca="1">IFERROR(__xludf.DUMMYFUNCTION("""COMPUTED_VALUE"""),"AMM Diciembre")</f>
        <v>AMM Diciembre</v>
      </c>
      <c r="I184" s="49" t="str">
        <f ca="1">IFERROR(__xludf.DUMMYFUNCTION("""COMPUTED_VALUE"""),"Diciembre")</f>
        <v>Diciembre</v>
      </c>
      <c r="J184" s="49" t="str">
        <f ca="1">IFERROR(__xludf.DUMMYFUNCTION("""COMPUTED_VALUE"""),"AMM")</f>
        <v>AMM</v>
      </c>
      <c r="K184" s="50"/>
      <c r="L184" s="49" t="str">
        <f ca="1">IFERROR(__xludf.DUMMYFUNCTION("""COMPUTED_VALUE"""),"TRIMESTRE 4")</f>
        <v>TRIMESTRE 4</v>
      </c>
      <c r="M184" s="49" t="str">
        <f ca="1">IFERROR(__xludf.DUMMYFUNCTION("""COMPUTED_VALUE"""),"ADULTA MAYOR MUJER")</f>
        <v>ADULTA MAYOR MUJER</v>
      </c>
    </row>
    <row r="185" spans="1:13">
      <c r="A185" s="49" t="str">
        <f ca="1">IFERROR(__xludf.DUMMYFUNCTION("""COMPUTED_VALUE"""),"5.1.2.0")</f>
        <v>5.1.2.0</v>
      </c>
      <c r="B185" s="49" t="str">
        <f ca="1">IFERROR(__xludf.DUMMYFUNCTION("""COMPUTED_VALUE"""),"Atención Psicopedagógica Infantil/Dirección del Área de Centros de Inclusión/Dirección del Área de Centros de Inclusión/Coord.5. Inclusión")</f>
        <v>Atención Psicopedagógica Infantil/Dirección del Área de Centros de Inclusión/Dirección del Área de Centros de Inclusión/Coord.5. Inclusión</v>
      </c>
      <c r="C185" s="49" t="str">
        <f ca="1">IFERROR(__xludf.DUMMYFUNCTION("""COMPUTED_VALUE"""),"5. Inclusión")</f>
        <v>5. Inclusión</v>
      </c>
      <c r="D185" s="49" t="str">
        <f ca="1">IFERROR(__xludf.DUMMYFUNCTION("""COMPUTED_VALUE"""),"Guadalajara bien educada")</f>
        <v>Guadalajara bien educada</v>
      </c>
      <c r="E185" s="49" t="str">
        <f ca="1">IFERROR(__xludf.DUMMYFUNCTION("""COMPUTED_VALUE"""),"Atención Psicopedagógica Infantil")</f>
        <v>Atención Psicopedagógica Infantil</v>
      </c>
      <c r="F185" s="49" t="str">
        <f ca="1">IFERROR(__xludf.DUMMYFUNCTION("""COMPUTED_VALUE"""),"C2. Atenciones terapéuticas brindadas a niñas y niños con barreras de aprendizaje en el Centro de Atención Psicopedagógica Infantil")</f>
        <v>C2. Atenciones terapéuticas brindadas a niñas y niños con barreras de aprendizaje en el Centro de Atención Psicopedagógica Infantil</v>
      </c>
      <c r="G185" s="49" t="str">
        <f ca="1">IFERROR(__xludf.DUMMYFUNCTION("""COMPUTED_VALUE"""),"Promedio de personas atendidas con atención terapéutica - educativa en el Centro de Atención Psicopedagógica Infantil durante el 2023")</f>
        <v>Promedio de personas atendidas con atención terapéutica - educativa en el Centro de Atención Psicopedagógica Infantil durante el 2023</v>
      </c>
      <c r="H185" s="49" t="str">
        <f ca="1">IFERROR(__xludf.DUMMYFUNCTION("""COMPUTED_VALUE"""),"AMH Diciembre")</f>
        <v>AMH Diciembre</v>
      </c>
      <c r="I185" s="49" t="str">
        <f ca="1">IFERROR(__xludf.DUMMYFUNCTION("""COMPUTED_VALUE"""),"Diciembre")</f>
        <v>Diciembre</v>
      </c>
      <c r="J185" s="49" t="str">
        <f ca="1">IFERROR(__xludf.DUMMYFUNCTION("""COMPUTED_VALUE"""),"AMH")</f>
        <v>AMH</v>
      </c>
      <c r="K185" s="50"/>
      <c r="L185" s="49" t="str">
        <f ca="1">IFERROR(__xludf.DUMMYFUNCTION("""COMPUTED_VALUE"""),"TRIMESTRE 4")</f>
        <v>TRIMESTRE 4</v>
      </c>
      <c r="M185" s="49" t="str">
        <f ca="1">IFERROR(__xludf.DUMMYFUNCTION("""COMPUTED_VALUE"""),"ADULTO MAYOR HOMBRE")</f>
        <v>ADULTO MAYOR HOMBRE</v>
      </c>
    </row>
    <row r="186" spans="1:13">
      <c r="A186" s="49" t="str">
        <f ca="1">IFERROR(__xludf.DUMMYFUNCTION("""COMPUTED_VALUE"""),"5.1.2.1")</f>
        <v>5.1.2.1</v>
      </c>
      <c r="B186" s="49" t="str">
        <f ca="1">IFERROR(__xludf.DUMMYFUNCTION("""COMPUTED_VALUE"""),"Atención Psicopedagógica Infantil/Dirección del Área de Centros de Inclusión/Dirección del Área de Centros de Inclusión/Coord.5. Inclusión")</f>
        <v>Atención Psicopedagógica Infantil/Dirección del Área de Centros de Inclusión/Dirección del Área de Centros de Inclusión/Coord.5. Inclusión</v>
      </c>
      <c r="C186" s="49" t="str">
        <f ca="1">IFERROR(__xludf.DUMMYFUNCTION("""COMPUTED_VALUE"""),"5. Inclusión")</f>
        <v>5. Inclusión</v>
      </c>
      <c r="D186" s="49" t="str">
        <f ca="1">IFERROR(__xludf.DUMMYFUNCTION("""COMPUTED_VALUE"""),"Guadalajara bien educada")</f>
        <v>Guadalajara bien educada</v>
      </c>
      <c r="E186" s="49" t="str">
        <f ca="1">IFERROR(__xludf.DUMMYFUNCTION("""COMPUTED_VALUE"""),"Atención Psicopedagógica Infantil")</f>
        <v>Atención Psicopedagógica Infantil</v>
      </c>
      <c r="F186" s="49" t="str">
        <f ca="1">IFERROR(__xludf.DUMMYFUNCTION("""COMPUTED_VALUE"""),"A1C2 Actividades de diagnóstico y valoración psicológica ejecutadas para niñas y niños que requieran atención en el CAPI")</f>
        <v>A1C2 Actividades de diagnóstico y valoración psicológica ejecutadas para niñas y niños que requieran atención en el CAPI</v>
      </c>
      <c r="G186" s="49" t="str">
        <f ca="1">IFERROR(__xludf.DUMMYFUNCTION("""COMPUTED_VALUE"""),"Porcentaje de diagnósticos y valoraciones realizados a niñas y niños que requieran atención en el CAPI en 2023")</f>
        <v>Porcentaje de diagnósticos y valoraciones realizados a niñas y niños que requieran atención en el CAPI en 2023</v>
      </c>
      <c r="H186" s="49" t="str">
        <f ca="1">IFERROR(__xludf.DUMMYFUNCTION("""COMPUTED_VALUE"""),"NAS Diciembre")</f>
        <v>NAS Diciembre</v>
      </c>
      <c r="I186" s="49" t="str">
        <f ca="1">IFERROR(__xludf.DUMMYFUNCTION("""COMPUTED_VALUE"""),"Diciembre")</f>
        <v>Diciembre</v>
      </c>
      <c r="J186" s="49" t="str">
        <f ca="1">IFERROR(__xludf.DUMMYFUNCTION("""COMPUTED_VALUE"""),"NAS")</f>
        <v>NAS</v>
      </c>
      <c r="K186" s="50">
        <f ca="1">IFERROR(__xludf.DUMMYFUNCTION("""COMPUTED_VALUE"""),1)</f>
        <v>1</v>
      </c>
      <c r="L186" s="49" t="str">
        <f ca="1">IFERROR(__xludf.DUMMYFUNCTION("""COMPUTED_VALUE"""),"TRIMESTRE 4")</f>
        <v>TRIMESTRE 4</v>
      </c>
      <c r="M186" s="49" t="str">
        <f ca="1">IFERROR(__xludf.DUMMYFUNCTION("""COMPUTED_VALUE"""),"NIÑAS")</f>
        <v>NIÑAS</v>
      </c>
    </row>
    <row r="187" spans="1:13">
      <c r="A187" s="49" t="str">
        <f ca="1">IFERROR(__xludf.DUMMYFUNCTION("""COMPUTED_VALUE"""),"5.1.2.1")</f>
        <v>5.1.2.1</v>
      </c>
      <c r="B187" s="49" t="str">
        <f ca="1">IFERROR(__xludf.DUMMYFUNCTION("""COMPUTED_VALUE"""),"Atención Psicopedagógica Infantil/Dirección del Área de Centros de Inclusión/Dirección del Área de Centros de Inclusión/Coord.5. Inclusión")</f>
        <v>Atención Psicopedagógica Infantil/Dirección del Área de Centros de Inclusión/Dirección del Área de Centros de Inclusión/Coord.5. Inclusión</v>
      </c>
      <c r="C187" s="49" t="str">
        <f ca="1">IFERROR(__xludf.DUMMYFUNCTION("""COMPUTED_VALUE"""),"5. Inclusión")</f>
        <v>5. Inclusión</v>
      </c>
      <c r="D187" s="49" t="str">
        <f ca="1">IFERROR(__xludf.DUMMYFUNCTION("""COMPUTED_VALUE"""),"Guadalajara bien educada")</f>
        <v>Guadalajara bien educada</v>
      </c>
      <c r="E187" s="49" t="str">
        <f ca="1">IFERROR(__xludf.DUMMYFUNCTION("""COMPUTED_VALUE"""),"Atención Psicopedagógica Infantil")</f>
        <v>Atención Psicopedagógica Infantil</v>
      </c>
      <c r="F187" s="49" t="str">
        <f ca="1">IFERROR(__xludf.DUMMYFUNCTION("""COMPUTED_VALUE"""),"A1C2 Actividades de diagnóstico y valoración psicológica ejecutadas para niñas y niños que requieran atención en el CAPI")</f>
        <v>A1C2 Actividades de diagnóstico y valoración psicológica ejecutadas para niñas y niños que requieran atención en el CAPI</v>
      </c>
      <c r="G187" s="49" t="str">
        <f ca="1">IFERROR(__xludf.DUMMYFUNCTION("""COMPUTED_VALUE"""),"Porcentaje de diagnósticos y valoraciones realizados a niñas y niños que requieran atención en el CAPI en 2023")</f>
        <v>Porcentaje de diagnósticos y valoraciones realizados a niñas y niños que requieran atención en el CAPI en 2023</v>
      </c>
      <c r="H187" s="49" t="str">
        <f ca="1">IFERROR(__xludf.DUMMYFUNCTION("""COMPUTED_VALUE"""),"NOS Diciembre")</f>
        <v>NOS Diciembre</v>
      </c>
      <c r="I187" s="49" t="str">
        <f ca="1">IFERROR(__xludf.DUMMYFUNCTION("""COMPUTED_VALUE"""),"Diciembre")</f>
        <v>Diciembre</v>
      </c>
      <c r="J187" s="49" t="str">
        <f ca="1">IFERROR(__xludf.DUMMYFUNCTION("""COMPUTED_VALUE"""),"NOS")</f>
        <v>NOS</v>
      </c>
      <c r="K187" s="50">
        <f ca="1">IFERROR(__xludf.DUMMYFUNCTION("""COMPUTED_VALUE"""),1)</f>
        <v>1</v>
      </c>
      <c r="L187" s="49" t="str">
        <f ca="1">IFERROR(__xludf.DUMMYFUNCTION("""COMPUTED_VALUE"""),"TRIMESTRE 4")</f>
        <v>TRIMESTRE 4</v>
      </c>
      <c r="M187" s="49" t="str">
        <f ca="1">IFERROR(__xludf.DUMMYFUNCTION("""COMPUTED_VALUE"""),"NIÑOS")</f>
        <v>NIÑOS</v>
      </c>
    </row>
    <row r="188" spans="1:13">
      <c r="A188" s="49" t="str">
        <f ca="1">IFERROR(__xludf.DUMMYFUNCTION("""COMPUTED_VALUE"""),"5.1.2.1")</f>
        <v>5.1.2.1</v>
      </c>
      <c r="B188" s="49" t="str">
        <f ca="1">IFERROR(__xludf.DUMMYFUNCTION("""COMPUTED_VALUE"""),"Atención Psicopedagógica Infantil/Dirección del Área de Centros de Inclusión/Dirección del Área de Centros de Inclusión/Coord.5. Inclusión")</f>
        <v>Atención Psicopedagógica Infantil/Dirección del Área de Centros de Inclusión/Dirección del Área de Centros de Inclusión/Coord.5. Inclusión</v>
      </c>
      <c r="C188" s="49" t="str">
        <f ca="1">IFERROR(__xludf.DUMMYFUNCTION("""COMPUTED_VALUE"""),"5. Inclusión")</f>
        <v>5. Inclusión</v>
      </c>
      <c r="D188" s="49" t="str">
        <f ca="1">IFERROR(__xludf.DUMMYFUNCTION("""COMPUTED_VALUE"""),"Guadalajara bien educada")</f>
        <v>Guadalajara bien educada</v>
      </c>
      <c r="E188" s="49" t="str">
        <f ca="1">IFERROR(__xludf.DUMMYFUNCTION("""COMPUTED_VALUE"""),"Atención Psicopedagógica Infantil")</f>
        <v>Atención Psicopedagógica Infantil</v>
      </c>
      <c r="F188" s="49" t="str">
        <f ca="1">IFERROR(__xludf.DUMMYFUNCTION("""COMPUTED_VALUE"""),"A1C2 Actividades de diagnóstico y valoración psicológica ejecutadas para niñas y niños que requieran atención en el CAPI")</f>
        <v>A1C2 Actividades de diagnóstico y valoración psicológica ejecutadas para niñas y niños que requieran atención en el CAPI</v>
      </c>
      <c r="G188" s="49" t="str">
        <f ca="1">IFERROR(__xludf.DUMMYFUNCTION("""COMPUTED_VALUE"""),"Porcentaje de diagnósticos y valoraciones realizados a niñas y niños que requieran atención en el CAPI en 2023")</f>
        <v>Porcentaje de diagnósticos y valoraciones realizados a niñas y niños que requieran atención en el CAPI en 2023</v>
      </c>
      <c r="H188" s="49" t="str">
        <f ca="1">IFERROR(__xludf.DUMMYFUNCTION("""COMPUTED_VALUE"""),"AM DICIEMBRE")</f>
        <v>AM DICIEMBRE</v>
      </c>
      <c r="I188" s="49" t="str">
        <f ca="1">IFERROR(__xludf.DUMMYFUNCTION("""COMPUTED_VALUE"""),"Diciembre")</f>
        <v>Diciembre</v>
      </c>
      <c r="J188" s="49" t="str">
        <f ca="1">IFERROR(__xludf.DUMMYFUNCTION("""COMPUTED_VALUE"""),"AM")</f>
        <v>AM</v>
      </c>
      <c r="K188" s="50"/>
      <c r="L188" s="49" t="str">
        <f ca="1">IFERROR(__xludf.DUMMYFUNCTION("""COMPUTED_VALUE"""),"TRIMESTRE 4")</f>
        <v>TRIMESTRE 4</v>
      </c>
      <c r="M188" s="49" t="str">
        <f ca="1">IFERROR(__xludf.DUMMYFUNCTION("""COMPUTED_VALUE"""),"ADOLESCENTES MUJERES")</f>
        <v>ADOLESCENTES MUJERES</v>
      </c>
    </row>
    <row r="189" spans="1:13">
      <c r="A189" s="49" t="str">
        <f ca="1">IFERROR(__xludf.DUMMYFUNCTION("""COMPUTED_VALUE"""),"5.1.2.1")</f>
        <v>5.1.2.1</v>
      </c>
      <c r="B189" s="49" t="str">
        <f ca="1">IFERROR(__xludf.DUMMYFUNCTION("""COMPUTED_VALUE"""),"Atención Psicopedagógica Infantil/Dirección del Área de Centros de Inclusión/Dirección del Área de Centros de Inclusión/Coord.5. Inclusión")</f>
        <v>Atención Psicopedagógica Infantil/Dirección del Área de Centros de Inclusión/Dirección del Área de Centros de Inclusión/Coord.5. Inclusión</v>
      </c>
      <c r="C189" s="49" t="str">
        <f ca="1">IFERROR(__xludf.DUMMYFUNCTION("""COMPUTED_VALUE"""),"5. Inclusión")</f>
        <v>5. Inclusión</v>
      </c>
      <c r="D189" s="49" t="str">
        <f ca="1">IFERROR(__xludf.DUMMYFUNCTION("""COMPUTED_VALUE"""),"Guadalajara bien educada")</f>
        <v>Guadalajara bien educada</v>
      </c>
      <c r="E189" s="49" t="str">
        <f ca="1">IFERROR(__xludf.DUMMYFUNCTION("""COMPUTED_VALUE"""),"Atención Psicopedagógica Infantil")</f>
        <v>Atención Psicopedagógica Infantil</v>
      </c>
      <c r="F189" s="49" t="str">
        <f ca="1">IFERROR(__xludf.DUMMYFUNCTION("""COMPUTED_VALUE"""),"A1C2 Actividades de diagnóstico y valoración psicológica ejecutadas para niñas y niños que requieran atención en el CAPI")</f>
        <v>A1C2 Actividades de diagnóstico y valoración psicológica ejecutadas para niñas y niños que requieran atención en el CAPI</v>
      </c>
      <c r="G189" s="49" t="str">
        <f ca="1">IFERROR(__xludf.DUMMYFUNCTION("""COMPUTED_VALUE"""),"Porcentaje de diagnósticos y valoraciones realizados a niñas y niños que requieran atención en el CAPI en 2023")</f>
        <v>Porcentaje de diagnósticos y valoraciones realizados a niñas y niños que requieran atención en el CAPI en 2023</v>
      </c>
      <c r="H189" s="49" t="str">
        <f ca="1">IFERROR(__xludf.DUMMYFUNCTION("""COMPUTED_VALUE"""),"AH DICIEMBRE")</f>
        <v>AH DICIEMBRE</v>
      </c>
      <c r="I189" s="49" t="str">
        <f ca="1">IFERROR(__xludf.DUMMYFUNCTION("""COMPUTED_VALUE"""),"Diciembre")</f>
        <v>Diciembre</v>
      </c>
      <c r="J189" s="49" t="str">
        <f ca="1">IFERROR(__xludf.DUMMYFUNCTION("""COMPUTED_VALUE"""),"AH")</f>
        <v>AH</v>
      </c>
      <c r="K189" s="50"/>
      <c r="L189" s="49" t="str">
        <f ca="1">IFERROR(__xludf.DUMMYFUNCTION("""COMPUTED_VALUE"""),"TRIMESTRE 4")</f>
        <v>TRIMESTRE 4</v>
      </c>
      <c r="M189" s="49" t="str">
        <f ca="1">IFERROR(__xludf.DUMMYFUNCTION("""COMPUTED_VALUE"""),"ADOLESCENTES HOMBRES")</f>
        <v>ADOLESCENTES HOMBRES</v>
      </c>
    </row>
    <row r="190" spans="1:13">
      <c r="A190" s="49" t="str">
        <f ca="1">IFERROR(__xludf.DUMMYFUNCTION("""COMPUTED_VALUE"""),"5.1.2.1")</f>
        <v>5.1.2.1</v>
      </c>
      <c r="B190" s="49" t="str">
        <f ca="1">IFERROR(__xludf.DUMMYFUNCTION("""COMPUTED_VALUE"""),"Atención Psicopedagógica Infantil/Dirección del Área de Centros de Inclusión/Dirección del Área de Centros de Inclusión/Coord.5. Inclusión")</f>
        <v>Atención Psicopedagógica Infantil/Dirección del Área de Centros de Inclusión/Dirección del Área de Centros de Inclusión/Coord.5. Inclusión</v>
      </c>
      <c r="C190" s="49" t="str">
        <f ca="1">IFERROR(__xludf.DUMMYFUNCTION("""COMPUTED_VALUE"""),"5. Inclusión")</f>
        <v>5. Inclusión</v>
      </c>
      <c r="D190" s="49" t="str">
        <f ca="1">IFERROR(__xludf.DUMMYFUNCTION("""COMPUTED_VALUE"""),"Guadalajara bien educada")</f>
        <v>Guadalajara bien educada</v>
      </c>
      <c r="E190" s="49" t="str">
        <f ca="1">IFERROR(__xludf.DUMMYFUNCTION("""COMPUTED_VALUE"""),"Atención Psicopedagógica Infantil")</f>
        <v>Atención Psicopedagógica Infantil</v>
      </c>
      <c r="F190" s="49" t="str">
        <f ca="1">IFERROR(__xludf.DUMMYFUNCTION("""COMPUTED_VALUE"""),"A1C2 Actividades de diagnóstico y valoración psicológica ejecutadas para niñas y niños que requieran atención en el CAPI")</f>
        <v>A1C2 Actividades de diagnóstico y valoración psicológica ejecutadas para niñas y niños que requieran atención en el CAPI</v>
      </c>
      <c r="G190" s="49" t="str">
        <f ca="1">IFERROR(__xludf.DUMMYFUNCTION("""COMPUTED_VALUE"""),"Porcentaje de diagnósticos y valoraciones realizados a niñas y niños que requieran atención en el CAPI en 2023")</f>
        <v>Porcentaje de diagnósticos y valoraciones realizados a niñas y niños que requieran atención en el CAPI en 2023</v>
      </c>
      <c r="H190" s="49" t="str">
        <f ca="1">IFERROR(__xludf.DUMMYFUNCTION("""COMPUTED_VALUE"""),"MUJ Diciembre")</f>
        <v>MUJ Diciembre</v>
      </c>
      <c r="I190" s="49" t="str">
        <f ca="1">IFERROR(__xludf.DUMMYFUNCTION("""COMPUTED_VALUE"""),"Diciembre")</f>
        <v>Diciembre</v>
      </c>
      <c r="J190" s="49" t="str">
        <f ca="1">IFERROR(__xludf.DUMMYFUNCTION("""COMPUTED_VALUE"""),"MUJ")</f>
        <v>MUJ</v>
      </c>
      <c r="K190" s="50"/>
      <c r="L190" s="49" t="str">
        <f ca="1">IFERROR(__xludf.DUMMYFUNCTION("""COMPUTED_VALUE"""),"TRIMESTRE 4")</f>
        <v>TRIMESTRE 4</v>
      </c>
      <c r="M190" s="49" t="str">
        <f ca="1">IFERROR(__xludf.DUMMYFUNCTION("""COMPUTED_VALUE"""),"MUJERES ADULTAS")</f>
        <v>MUJERES ADULTAS</v>
      </c>
    </row>
    <row r="191" spans="1:13">
      <c r="A191" s="49" t="str">
        <f ca="1">IFERROR(__xludf.DUMMYFUNCTION("""COMPUTED_VALUE"""),"5.1.2.1")</f>
        <v>5.1.2.1</v>
      </c>
      <c r="B191" s="49" t="str">
        <f ca="1">IFERROR(__xludf.DUMMYFUNCTION("""COMPUTED_VALUE"""),"Atención Psicopedagógica Infantil/Dirección del Área de Centros de Inclusión/Dirección del Área de Centros de Inclusión/Coord.5. Inclusión")</f>
        <v>Atención Psicopedagógica Infantil/Dirección del Área de Centros de Inclusión/Dirección del Área de Centros de Inclusión/Coord.5. Inclusión</v>
      </c>
      <c r="C191" s="49" t="str">
        <f ca="1">IFERROR(__xludf.DUMMYFUNCTION("""COMPUTED_VALUE"""),"5. Inclusión")</f>
        <v>5. Inclusión</v>
      </c>
      <c r="D191" s="49" t="str">
        <f ca="1">IFERROR(__xludf.DUMMYFUNCTION("""COMPUTED_VALUE"""),"Guadalajara bien educada")</f>
        <v>Guadalajara bien educada</v>
      </c>
      <c r="E191" s="49" t="str">
        <f ca="1">IFERROR(__xludf.DUMMYFUNCTION("""COMPUTED_VALUE"""),"Atención Psicopedagógica Infantil")</f>
        <v>Atención Psicopedagógica Infantil</v>
      </c>
      <c r="F191" s="49" t="str">
        <f ca="1">IFERROR(__xludf.DUMMYFUNCTION("""COMPUTED_VALUE"""),"A1C2 Actividades de diagnóstico y valoración psicológica ejecutadas para niñas y niños que requieran atención en el CAPI")</f>
        <v>A1C2 Actividades de diagnóstico y valoración psicológica ejecutadas para niñas y niños que requieran atención en el CAPI</v>
      </c>
      <c r="G191" s="49" t="str">
        <f ca="1">IFERROR(__xludf.DUMMYFUNCTION("""COMPUTED_VALUE"""),"Porcentaje de diagnósticos y valoraciones realizados a niñas y niños que requieran atención en el CAPI en 2023")</f>
        <v>Porcentaje de diagnósticos y valoraciones realizados a niñas y niños que requieran atención en el CAPI en 2023</v>
      </c>
      <c r="H191" s="49" t="str">
        <f ca="1">IFERROR(__xludf.DUMMYFUNCTION("""COMPUTED_VALUE"""),"HOM Diciembre")</f>
        <v>HOM Diciembre</v>
      </c>
      <c r="I191" s="49" t="str">
        <f ca="1">IFERROR(__xludf.DUMMYFUNCTION("""COMPUTED_VALUE"""),"Diciembre")</f>
        <v>Diciembre</v>
      </c>
      <c r="J191" s="49" t="str">
        <f ca="1">IFERROR(__xludf.DUMMYFUNCTION("""COMPUTED_VALUE"""),"HOM")</f>
        <v>HOM</v>
      </c>
      <c r="K191" s="50"/>
      <c r="L191" s="49" t="str">
        <f ca="1">IFERROR(__xludf.DUMMYFUNCTION("""COMPUTED_VALUE"""),"TRIMESTRE 4")</f>
        <v>TRIMESTRE 4</v>
      </c>
      <c r="M191" s="49" t="str">
        <f ca="1">IFERROR(__xludf.DUMMYFUNCTION("""COMPUTED_VALUE"""),"HOMBRES ADULTOS")</f>
        <v>HOMBRES ADULTOS</v>
      </c>
    </row>
    <row r="192" spans="1:13">
      <c r="A192" s="49" t="str">
        <f ca="1">IFERROR(__xludf.DUMMYFUNCTION("""COMPUTED_VALUE"""),"5.1.2.1")</f>
        <v>5.1.2.1</v>
      </c>
      <c r="B192" s="49" t="str">
        <f ca="1">IFERROR(__xludf.DUMMYFUNCTION("""COMPUTED_VALUE"""),"Atención Psicopedagógica Infantil/Dirección del Área de Centros de Inclusión/Dirección del Área de Centros de Inclusión/Coord.5. Inclusión")</f>
        <v>Atención Psicopedagógica Infantil/Dirección del Área de Centros de Inclusión/Dirección del Área de Centros de Inclusión/Coord.5. Inclusión</v>
      </c>
      <c r="C192" s="49" t="str">
        <f ca="1">IFERROR(__xludf.DUMMYFUNCTION("""COMPUTED_VALUE"""),"5. Inclusión")</f>
        <v>5. Inclusión</v>
      </c>
      <c r="D192" s="49" t="str">
        <f ca="1">IFERROR(__xludf.DUMMYFUNCTION("""COMPUTED_VALUE"""),"Guadalajara bien educada")</f>
        <v>Guadalajara bien educada</v>
      </c>
      <c r="E192" s="49" t="str">
        <f ca="1">IFERROR(__xludf.DUMMYFUNCTION("""COMPUTED_VALUE"""),"Atención Psicopedagógica Infantil")</f>
        <v>Atención Psicopedagógica Infantil</v>
      </c>
      <c r="F192" s="49" t="str">
        <f ca="1">IFERROR(__xludf.DUMMYFUNCTION("""COMPUTED_VALUE"""),"A1C2 Actividades de diagnóstico y valoración psicológica ejecutadas para niñas y niños que requieran atención en el CAPI")</f>
        <v>A1C2 Actividades de diagnóstico y valoración psicológica ejecutadas para niñas y niños que requieran atención en el CAPI</v>
      </c>
      <c r="G192" s="49" t="str">
        <f ca="1">IFERROR(__xludf.DUMMYFUNCTION("""COMPUTED_VALUE"""),"Porcentaje de diagnósticos y valoraciones realizados a niñas y niños que requieran atención en el CAPI en 2023")</f>
        <v>Porcentaje de diagnósticos y valoraciones realizados a niñas y niños que requieran atención en el CAPI en 2023</v>
      </c>
      <c r="H192" s="49" t="str">
        <f ca="1">IFERROR(__xludf.DUMMYFUNCTION("""COMPUTED_VALUE"""),"AMM Diciembre")</f>
        <v>AMM Diciembre</v>
      </c>
      <c r="I192" s="49" t="str">
        <f ca="1">IFERROR(__xludf.DUMMYFUNCTION("""COMPUTED_VALUE"""),"Diciembre")</f>
        <v>Diciembre</v>
      </c>
      <c r="J192" s="49" t="str">
        <f ca="1">IFERROR(__xludf.DUMMYFUNCTION("""COMPUTED_VALUE"""),"AMM")</f>
        <v>AMM</v>
      </c>
      <c r="K192" s="50"/>
      <c r="L192" s="49" t="str">
        <f ca="1">IFERROR(__xludf.DUMMYFUNCTION("""COMPUTED_VALUE"""),"TRIMESTRE 4")</f>
        <v>TRIMESTRE 4</v>
      </c>
      <c r="M192" s="49" t="str">
        <f ca="1">IFERROR(__xludf.DUMMYFUNCTION("""COMPUTED_VALUE"""),"ADULTA MAYOR MUJER")</f>
        <v>ADULTA MAYOR MUJER</v>
      </c>
    </row>
    <row r="193" spans="1:13">
      <c r="A193" s="49" t="str">
        <f ca="1">IFERROR(__xludf.DUMMYFUNCTION("""COMPUTED_VALUE"""),"5.1.2.1")</f>
        <v>5.1.2.1</v>
      </c>
      <c r="B193" s="49" t="str">
        <f ca="1">IFERROR(__xludf.DUMMYFUNCTION("""COMPUTED_VALUE"""),"Atención Psicopedagógica Infantil/Dirección del Área de Centros de Inclusión/Dirección del Área de Centros de Inclusión/Coord.5. Inclusión")</f>
        <v>Atención Psicopedagógica Infantil/Dirección del Área de Centros de Inclusión/Dirección del Área de Centros de Inclusión/Coord.5. Inclusión</v>
      </c>
      <c r="C193" s="49" t="str">
        <f ca="1">IFERROR(__xludf.DUMMYFUNCTION("""COMPUTED_VALUE"""),"5. Inclusión")</f>
        <v>5. Inclusión</v>
      </c>
      <c r="D193" s="49" t="str">
        <f ca="1">IFERROR(__xludf.DUMMYFUNCTION("""COMPUTED_VALUE"""),"Guadalajara bien educada")</f>
        <v>Guadalajara bien educada</v>
      </c>
      <c r="E193" s="49" t="str">
        <f ca="1">IFERROR(__xludf.DUMMYFUNCTION("""COMPUTED_VALUE"""),"Atención Psicopedagógica Infantil")</f>
        <v>Atención Psicopedagógica Infantil</v>
      </c>
      <c r="F193" s="49" t="str">
        <f ca="1">IFERROR(__xludf.DUMMYFUNCTION("""COMPUTED_VALUE"""),"A1C2 Actividades de diagnóstico y valoración psicológica ejecutadas para niñas y niños que requieran atención en el CAPI")</f>
        <v>A1C2 Actividades de diagnóstico y valoración psicológica ejecutadas para niñas y niños que requieran atención en el CAPI</v>
      </c>
      <c r="G193" s="49" t="str">
        <f ca="1">IFERROR(__xludf.DUMMYFUNCTION("""COMPUTED_VALUE"""),"Porcentaje de diagnósticos y valoraciones realizados a niñas y niños que requieran atención en el CAPI en 2023")</f>
        <v>Porcentaje de diagnósticos y valoraciones realizados a niñas y niños que requieran atención en el CAPI en 2023</v>
      </c>
      <c r="H193" s="49" t="str">
        <f ca="1">IFERROR(__xludf.DUMMYFUNCTION("""COMPUTED_VALUE"""),"AMH Diciembre")</f>
        <v>AMH Diciembre</v>
      </c>
      <c r="I193" s="49" t="str">
        <f ca="1">IFERROR(__xludf.DUMMYFUNCTION("""COMPUTED_VALUE"""),"Diciembre")</f>
        <v>Diciembre</v>
      </c>
      <c r="J193" s="49" t="str">
        <f ca="1">IFERROR(__xludf.DUMMYFUNCTION("""COMPUTED_VALUE"""),"AMH")</f>
        <v>AMH</v>
      </c>
      <c r="K193" s="50"/>
      <c r="L193" s="49" t="str">
        <f ca="1">IFERROR(__xludf.DUMMYFUNCTION("""COMPUTED_VALUE"""),"TRIMESTRE 4")</f>
        <v>TRIMESTRE 4</v>
      </c>
      <c r="M193" s="49" t="str">
        <f ca="1">IFERROR(__xludf.DUMMYFUNCTION("""COMPUTED_VALUE"""),"ADULTO MAYOR HOMBRE")</f>
        <v>ADULTO MAYOR HOMBRE</v>
      </c>
    </row>
    <row r="194" spans="1:13">
      <c r="A194" s="49" t="str">
        <f ca="1">IFERROR(__xludf.DUMMYFUNCTION("""COMPUTED_VALUE"""),"5.1.1.0")</f>
        <v>5.1.1.0</v>
      </c>
      <c r="B194" s="49" t="str">
        <f ca="1">IFERROR(__xludf.DUMMYFUNCTION("""COMPUTED_VALUE"""),"Atención en Centros de Desarrollo Infantil/Jefatura del Departamento de CDI, CAIC  y CEDI/Dirección del Área de Centros de Atención Infantil/Coord.3. Operación")</f>
        <v>Atención en Centros de Desarrollo Infantil/Jefatura del Departamento de CDI, CAIC  y CEDI/Dirección del Área de Centros de Atención Infantil/Coord.3. Operación</v>
      </c>
      <c r="C194" s="49" t="str">
        <f ca="1">IFERROR(__xludf.DUMMYFUNCTION("""COMPUTED_VALUE"""),"3. Operación")</f>
        <v>3. Operación</v>
      </c>
      <c r="D194" s="49" t="str">
        <f ca="1">IFERROR(__xludf.DUMMYFUNCTION("""COMPUTED_VALUE"""),"Guadalajara bien educada")</f>
        <v>Guadalajara bien educada</v>
      </c>
      <c r="E194" s="49" t="str">
        <f ca="1">IFERROR(__xludf.DUMMYFUNCTION("""COMPUTED_VALUE"""),"Atención en Centros de Desarrollo Infantil")</f>
        <v>Atención en Centros de Desarrollo Infantil</v>
      </c>
      <c r="F194" s="49" t="str">
        <f ca="1">IFERROR(__xludf.DUMMYFUNCTION("""COMPUTED_VALUE"""),"C1. Servicio de educación inicial y preescolar para niñas y niños en condición de vulnerabilidad económica brindados en CDI, CEDI y CAIC ")</f>
        <v xml:space="preserve">C1. Servicio de educación inicial y preescolar para niñas y niños en condición de vulnerabilidad económica brindados en CDI, CEDI y CAIC </v>
      </c>
      <c r="G194" s="49" t="str">
        <f ca="1">IFERROR(__xludf.DUMMYFUNCTION("""COMPUTED_VALUE"""),"Porcentaje de demanda cubierta sobre servicios de atención educativa y asistencial para niñas y niños en condición de vulnerabilidad económica en 2023")</f>
        <v>Porcentaje de demanda cubierta sobre servicios de atención educativa y asistencial para niñas y niños en condición de vulnerabilidad económica en 2023</v>
      </c>
      <c r="H194" s="49" t="str">
        <f ca="1">IFERROR(__xludf.DUMMYFUNCTION("""COMPUTED_VALUE"""),"NAS ENERO")</f>
        <v>NAS ENERO</v>
      </c>
      <c r="I194" s="49" t="str">
        <f ca="1">IFERROR(__xludf.DUMMYFUNCTION("""COMPUTED_VALUE"""),"Enero")</f>
        <v>Enero</v>
      </c>
      <c r="J194" s="49" t="str">
        <f ca="1">IFERROR(__xludf.DUMMYFUNCTION("""COMPUTED_VALUE"""),"NAS")</f>
        <v>NAS</v>
      </c>
      <c r="K194" s="50">
        <f ca="1">IFERROR(__xludf.DUMMYFUNCTION("""COMPUTED_VALUE"""),12)</f>
        <v>12</v>
      </c>
      <c r="L194" s="49" t="str">
        <f ca="1">IFERROR(__xludf.DUMMYFUNCTION("""COMPUTED_VALUE"""),"TRIMESTRE 1")</f>
        <v>TRIMESTRE 1</v>
      </c>
      <c r="M194" s="49" t="str">
        <f ca="1">IFERROR(__xludf.DUMMYFUNCTION("""COMPUTED_VALUE"""),"NIÑAS")</f>
        <v>NIÑAS</v>
      </c>
    </row>
    <row r="195" spans="1:13">
      <c r="A195" s="49" t="str">
        <f ca="1">IFERROR(__xludf.DUMMYFUNCTION("""COMPUTED_VALUE"""),"5.1.1.0")</f>
        <v>5.1.1.0</v>
      </c>
      <c r="B195" s="49" t="str">
        <f ca="1">IFERROR(__xludf.DUMMYFUNCTION("""COMPUTED_VALUE"""),"Atención en Centros de Desarrollo Infantil/Jefatura del Departamento de CDI, CAIC  y CEDI/Dirección del Área de Centros de Atención Infantil/Coord.3. Operación")</f>
        <v>Atención en Centros de Desarrollo Infantil/Jefatura del Departamento de CDI, CAIC  y CEDI/Dirección del Área de Centros de Atención Infantil/Coord.3. Operación</v>
      </c>
      <c r="C195" s="49" t="str">
        <f ca="1">IFERROR(__xludf.DUMMYFUNCTION("""COMPUTED_VALUE"""),"3. Operación")</f>
        <v>3. Operación</v>
      </c>
      <c r="D195" s="49" t="str">
        <f ca="1">IFERROR(__xludf.DUMMYFUNCTION("""COMPUTED_VALUE"""),"Guadalajara bien educada")</f>
        <v>Guadalajara bien educada</v>
      </c>
      <c r="E195" s="49" t="str">
        <f ca="1">IFERROR(__xludf.DUMMYFUNCTION("""COMPUTED_VALUE"""),"Atención en Centros de Desarrollo Infantil")</f>
        <v>Atención en Centros de Desarrollo Infantil</v>
      </c>
      <c r="F195" s="49" t="str">
        <f ca="1">IFERROR(__xludf.DUMMYFUNCTION("""COMPUTED_VALUE"""),"C1. Servicio de educación inicial y preescolar para niñas y niños en condición de vulnerabilidad económica brindados en CDI, CEDI y CAIC ")</f>
        <v xml:space="preserve">C1. Servicio de educación inicial y preescolar para niñas y niños en condición de vulnerabilidad económica brindados en CDI, CEDI y CAIC </v>
      </c>
      <c r="G195" s="49" t="str">
        <f ca="1">IFERROR(__xludf.DUMMYFUNCTION("""COMPUTED_VALUE"""),"Porcentaje de demanda cubierta sobre servicios de atención educativa y asistencial para niñas y niños en condición de vulnerabilidad económica en 2023")</f>
        <v>Porcentaje de demanda cubierta sobre servicios de atención educativa y asistencial para niñas y niños en condición de vulnerabilidad económica en 2023</v>
      </c>
      <c r="H195" s="49" t="str">
        <f ca="1">IFERROR(__xludf.DUMMYFUNCTION("""COMPUTED_VALUE"""),"NOS ENERO")</f>
        <v>NOS ENERO</v>
      </c>
      <c r="I195" s="49" t="str">
        <f ca="1">IFERROR(__xludf.DUMMYFUNCTION("""COMPUTED_VALUE"""),"Enero")</f>
        <v>Enero</v>
      </c>
      <c r="J195" s="49" t="str">
        <f ca="1">IFERROR(__xludf.DUMMYFUNCTION("""COMPUTED_VALUE"""),"NOS")</f>
        <v>NOS</v>
      </c>
      <c r="K195" s="50">
        <f ca="1">IFERROR(__xludf.DUMMYFUNCTION("""COMPUTED_VALUE"""),23)</f>
        <v>23</v>
      </c>
      <c r="L195" s="49" t="str">
        <f ca="1">IFERROR(__xludf.DUMMYFUNCTION("""COMPUTED_VALUE"""),"TRIMESTRE 1")</f>
        <v>TRIMESTRE 1</v>
      </c>
      <c r="M195" s="49" t="str">
        <f ca="1">IFERROR(__xludf.DUMMYFUNCTION("""COMPUTED_VALUE"""),"NIÑOS")</f>
        <v>NIÑOS</v>
      </c>
    </row>
    <row r="196" spans="1:13">
      <c r="A196" s="49" t="str">
        <f ca="1">IFERROR(__xludf.DUMMYFUNCTION("""COMPUTED_VALUE"""),"5.1.1.0")</f>
        <v>5.1.1.0</v>
      </c>
      <c r="B196" s="49" t="str">
        <f ca="1">IFERROR(__xludf.DUMMYFUNCTION("""COMPUTED_VALUE"""),"Atención en Centros de Desarrollo Infantil/Jefatura del Departamento de CDI, CAIC  y CEDI/Dirección del Área de Centros de Atención Infantil/Coord.3. Operación")</f>
        <v>Atención en Centros de Desarrollo Infantil/Jefatura del Departamento de CDI, CAIC  y CEDI/Dirección del Área de Centros de Atención Infantil/Coord.3. Operación</v>
      </c>
      <c r="C196" s="49" t="str">
        <f ca="1">IFERROR(__xludf.DUMMYFUNCTION("""COMPUTED_VALUE"""),"3. Operación")</f>
        <v>3. Operación</v>
      </c>
      <c r="D196" s="49" t="str">
        <f ca="1">IFERROR(__xludf.DUMMYFUNCTION("""COMPUTED_VALUE"""),"Guadalajara bien educada")</f>
        <v>Guadalajara bien educada</v>
      </c>
      <c r="E196" s="49" t="str">
        <f ca="1">IFERROR(__xludf.DUMMYFUNCTION("""COMPUTED_VALUE"""),"Atención en Centros de Desarrollo Infantil")</f>
        <v>Atención en Centros de Desarrollo Infantil</v>
      </c>
      <c r="F196" s="49" t="str">
        <f ca="1">IFERROR(__xludf.DUMMYFUNCTION("""COMPUTED_VALUE"""),"C1. Servicio de educación inicial y preescolar para niñas y niños en condición de vulnerabilidad económica brindados en CDI, CEDI y CAIC ")</f>
        <v xml:space="preserve">C1. Servicio de educación inicial y preescolar para niñas y niños en condición de vulnerabilidad económica brindados en CDI, CEDI y CAIC </v>
      </c>
      <c r="G196" s="49" t="str">
        <f ca="1">IFERROR(__xludf.DUMMYFUNCTION("""COMPUTED_VALUE"""),"Porcentaje de demanda cubierta sobre servicios de atención educativa y asistencial para niñas y niños en condición de vulnerabilidad económica en 2023")</f>
        <v>Porcentaje de demanda cubierta sobre servicios de atención educativa y asistencial para niñas y niños en condición de vulnerabilidad económica en 2023</v>
      </c>
      <c r="H196" s="49" t="str">
        <f ca="1">IFERROR(__xludf.DUMMYFUNCTION("""COMPUTED_VALUE"""),"AM ENERO")</f>
        <v>AM ENERO</v>
      </c>
      <c r="I196" s="49" t="str">
        <f ca="1">IFERROR(__xludf.DUMMYFUNCTION("""COMPUTED_VALUE"""),"Enero")</f>
        <v>Enero</v>
      </c>
      <c r="J196" s="49" t="str">
        <f ca="1">IFERROR(__xludf.DUMMYFUNCTION("""COMPUTED_VALUE"""),"AM")</f>
        <v>AM</v>
      </c>
      <c r="K196" s="50"/>
      <c r="L196" s="49" t="str">
        <f ca="1">IFERROR(__xludf.DUMMYFUNCTION("""COMPUTED_VALUE"""),"TRIMESTRE 1")</f>
        <v>TRIMESTRE 1</v>
      </c>
      <c r="M196" s="49" t="str">
        <f ca="1">IFERROR(__xludf.DUMMYFUNCTION("""COMPUTED_VALUE"""),"ADOLESCENTES MUJERES")</f>
        <v>ADOLESCENTES MUJERES</v>
      </c>
    </row>
    <row r="197" spans="1:13">
      <c r="A197" s="49" t="str">
        <f ca="1">IFERROR(__xludf.DUMMYFUNCTION("""COMPUTED_VALUE"""),"5.1.1.0")</f>
        <v>5.1.1.0</v>
      </c>
      <c r="B197" s="49" t="str">
        <f ca="1">IFERROR(__xludf.DUMMYFUNCTION("""COMPUTED_VALUE"""),"Atención en Centros de Desarrollo Infantil/Jefatura del Departamento de CDI, CAIC  y CEDI/Dirección del Área de Centros de Atención Infantil/Coord.3. Operación")</f>
        <v>Atención en Centros de Desarrollo Infantil/Jefatura del Departamento de CDI, CAIC  y CEDI/Dirección del Área de Centros de Atención Infantil/Coord.3. Operación</v>
      </c>
      <c r="C197" s="49" t="str">
        <f ca="1">IFERROR(__xludf.DUMMYFUNCTION("""COMPUTED_VALUE"""),"3. Operación")</f>
        <v>3. Operación</v>
      </c>
      <c r="D197" s="49" t="str">
        <f ca="1">IFERROR(__xludf.DUMMYFUNCTION("""COMPUTED_VALUE"""),"Guadalajara bien educada")</f>
        <v>Guadalajara bien educada</v>
      </c>
      <c r="E197" s="49" t="str">
        <f ca="1">IFERROR(__xludf.DUMMYFUNCTION("""COMPUTED_VALUE"""),"Atención en Centros de Desarrollo Infantil")</f>
        <v>Atención en Centros de Desarrollo Infantil</v>
      </c>
      <c r="F197" s="49" t="str">
        <f ca="1">IFERROR(__xludf.DUMMYFUNCTION("""COMPUTED_VALUE"""),"C1. Servicio de educación inicial y preescolar para niñas y niños en condición de vulnerabilidad económica brindados en CDI, CEDI y CAIC ")</f>
        <v xml:space="preserve">C1. Servicio de educación inicial y preescolar para niñas y niños en condición de vulnerabilidad económica brindados en CDI, CEDI y CAIC </v>
      </c>
      <c r="G197" s="49" t="str">
        <f ca="1">IFERROR(__xludf.DUMMYFUNCTION("""COMPUTED_VALUE"""),"Porcentaje de demanda cubierta sobre servicios de atención educativa y asistencial para niñas y niños en condición de vulnerabilidad económica en 2023")</f>
        <v>Porcentaje de demanda cubierta sobre servicios de atención educativa y asistencial para niñas y niños en condición de vulnerabilidad económica en 2023</v>
      </c>
      <c r="H197" s="49" t="str">
        <f ca="1">IFERROR(__xludf.DUMMYFUNCTION("""COMPUTED_VALUE"""),"AH ENERO")</f>
        <v>AH ENERO</v>
      </c>
      <c r="I197" s="49" t="str">
        <f ca="1">IFERROR(__xludf.DUMMYFUNCTION("""COMPUTED_VALUE"""),"Enero")</f>
        <v>Enero</v>
      </c>
      <c r="J197" s="49" t="str">
        <f ca="1">IFERROR(__xludf.DUMMYFUNCTION("""COMPUTED_VALUE"""),"AH")</f>
        <v>AH</v>
      </c>
      <c r="K197" s="50"/>
      <c r="L197" s="49" t="str">
        <f ca="1">IFERROR(__xludf.DUMMYFUNCTION("""COMPUTED_VALUE"""),"TRIMESTRE 1")</f>
        <v>TRIMESTRE 1</v>
      </c>
      <c r="M197" s="49" t="str">
        <f ca="1">IFERROR(__xludf.DUMMYFUNCTION("""COMPUTED_VALUE"""),"ADOLESCENTES HOMBRES")</f>
        <v>ADOLESCENTES HOMBRES</v>
      </c>
    </row>
    <row r="198" spans="1:13">
      <c r="A198" s="49" t="str">
        <f ca="1">IFERROR(__xludf.DUMMYFUNCTION("""COMPUTED_VALUE"""),"5.1.1.0")</f>
        <v>5.1.1.0</v>
      </c>
      <c r="B198" s="49" t="str">
        <f ca="1">IFERROR(__xludf.DUMMYFUNCTION("""COMPUTED_VALUE"""),"Atención en Centros de Desarrollo Infantil/Jefatura del Departamento de CDI, CAIC  y CEDI/Dirección del Área de Centros de Atención Infantil/Coord.3. Operación")</f>
        <v>Atención en Centros de Desarrollo Infantil/Jefatura del Departamento de CDI, CAIC  y CEDI/Dirección del Área de Centros de Atención Infantil/Coord.3. Operación</v>
      </c>
      <c r="C198" s="49" t="str">
        <f ca="1">IFERROR(__xludf.DUMMYFUNCTION("""COMPUTED_VALUE"""),"3. Operación")</f>
        <v>3. Operación</v>
      </c>
      <c r="D198" s="49" t="str">
        <f ca="1">IFERROR(__xludf.DUMMYFUNCTION("""COMPUTED_VALUE"""),"Guadalajara bien educada")</f>
        <v>Guadalajara bien educada</v>
      </c>
      <c r="E198" s="49" t="str">
        <f ca="1">IFERROR(__xludf.DUMMYFUNCTION("""COMPUTED_VALUE"""),"Atención en Centros de Desarrollo Infantil")</f>
        <v>Atención en Centros de Desarrollo Infantil</v>
      </c>
      <c r="F198" s="49" t="str">
        <f ca="1">IFERROR(__xludf.DUMMYFUNCTION("""COMPUTED_VALUE"""),"C1. Servicio de educación inicial y preescolar para niñas y niños en condición de vulnerabilidad económica brindados en CDI, CEDI y CAIC ")</f>
        <v xml:space="preserve">C1. Servicio de educación inicial y preescolar para niñas y niños en condición de vulnerabilidad económica brindados en CDI, CEDI y CAIC </v>
      </c>
      <c r="G198" s="49" t="str">
        <f ca="1">IFERROR(__xludf.DUMMYFUNCTION("""COMPUTED_VALUE"""),"Porcentaje de demanda cubierta sobre servicios de atención educativa y asistencial para niñas y niños en condición de vulnerabilidad económica en 2023")</f>
        <v>Porcentaje de demanda cubierta sobre servicios de atención educativa y asistencial para niñas y niños en condición de vulnerabilidad económica en 2023</v>
      </c>
      <c r="H198" s="49" t="str">
        <f ca="1">IFERROR(__xludf.DUMMYFUNCTION("""COMPUTED_VALUE"""),"MUJ ENERO")</f>
        <v>MUJ ENERO</v>
      </c>
      <c r="I198" s="49" t="str">
        <f ca="1">IFERROR(__xludf.DUMMYFUNCTION("""COMPUTED_VALUE"""),"Enero")</f>
        <v>Enero</v>
      </c>
      <c r="J198" s="49" t="str">
        <f ca="1">IFERROR(__xludf.DUMMYFUNCTION("""COMPUTED_VALUE"""),"MUJ")</f>
        <v>MUJ</v>
      </c>
      <c r="K198" s="50"/>
      <c r="L198" s="49" t="str">
        <f ca="1">IFERROR(__xludf.DUMMYFUNCTION("""COMPUTED_VALUE"""),"TRIMESTRE 1")</f>
        <v>TRIMESTRE 1</v>
      </c>
      <c r="M198" s="49" t="str">
        <f ca="1">IFERROR(__xludf.DUMMYFUNCTION("""COMPUTED_VALUE"""),"MUJERES ADULTAS")</f>
        <v>MUJERES ADULTAS</v>
      </c>
    </row>
    <row r="199" spans="1:13">
      <c r="A199" s="49" t="str">
        <f ca="1">IFERROR(__xludf.DUMMYFUNCTION("""COMPUTED_VALUE"""),"5.1.1.0")</f>
        <v>5.1.1.0</v>
      </c>
      <c r="B199" s="49" t="str">
        <f ca="1">IFERROR(__xludf.DUMMYFUNCTION("""COMPUTED_VALUE"""),"Atención en Centros de Desarrollo Infantil/Jefatura del Departamento de CDI, CAIC  y CEDI/Dirección del Área de Centros de Atención Infantil/Coord.3. Operación")</f>
        <v>Atención en Centros de Desarrollo Infantil/Jefatura del Departamento de CDI, CAIC  y CEDI/Dirección del Área de Centros de Atención Infantil/Coord.3. Operación</v>
      </c>
      <c r="C199" s="49" t="str">
        <f ca="1">IFERROR(__xludf.DUMMYFUNCTION("""COMPUTED_VALUE"""),"3. Operación")</f>
        <v>3. Operación</v>
      </c>
      <c r="D199" s="49" t="str">
        <f ca="1">IFERROR(__xludf.DUMMYFUNCTION("""COMPUTED_VALUE"""),"Guadalajara bien educada")</f>
        <v>Guadalajara bien educada</v>
      </c>
      <c r="E199" s="49" t="str">
        <f ca="1">IFERROR(__xludf.DUMMYFUNCTION("""COMPUTED_VALUE"""),"Atención en Centros de Desarrollo Infantil")</f>
        <v>Atención en Centros de Desarrollo Infantil</v>
      </c>
      <c r="F199" s="49" t="str">
        <f ca="1">IFERROR(__xludf.DUMMYFUNCTION("""COMPUTED_VALUE"""),"C1. Servicio de educación inicial y preescolar para niñas y niños en condición de vulnerabilidad económica brindados en CDI, CEDI y CAIC ")</f>
        <v xml:space="preserve">C1. Servicio de educación inicial y preescolar para niñas y niños en condición de vulnerabilidad económica brindados en CDI, CEDI y CAIC </v>
      </c>
      <c r="G199" s="49" t="str">
        <f ca="1">IFERROR(__xludf.DUMMYFUNCTION("""COMPUTED_VALUE"""),"Porcentaje de demanda cubierta sobre servicios de atención educativa y asistencial para niñas y niños en condición de vulnerabilidad económica en 2023")</f>
        <v>Porcentaje de demanda cubierta sobre servicios de atención educativa y asistencial para niñas y niños en condición de vulnerabilidad económica en 2023</v>
      </c>
      <c r="H199" s="49" t="str">
        <f ca="1">IFERROR(__xludf.DUMMYFUNCTION("""COMPUTED_VALUE"""),"HOM ENERO")</f>
        <v>HOM ENERO</v>
      </c>
      <c r="I199" s="49" t="str">
        <f ca="1">IFERROR(__xludf.DUMMYFUNCTION("""COMPUTED_VALUE"""),"Enero")</f>
        <v>Enero</v>
      </c>
      <c r="J199" s="49" t="str">
        <f ca="1">IFERROR(__xludf.DUMMYFUNCTION("""COMPUTED_VALUE"""),"HOM")</f>
        <v>HOM</v>
      </c>
      <c r="K199" s="50"/>
      <c r="L199" s="49" t="str">
        <f ca="1">IFERROR(__xludf.DUMMYFUNCTION("""COMPUTED_VALUE"""),"TRIMESTRE 1")</f>
        <v>TRIMESTRE 1</v>
      </c>
      <c r="M199" s="49" t="str">
        <f ca="1">IFERROR(__xludf.DUMMYFUNCTION("""COMPUTED_VALUE"""),"HOMBRES ADULTOS")</f>
        <v>HOMBRES ADULTOS</v>
      </c>
    </row>
    <row r="200" spans="1:13">
      <c r="A200" s="49" t="str">
        <f ca="1">IFERROR(__xludf.DUMMYFUNCTION("""COMPUTED_VALUE"""),"5.1.1.0")</f>
        <v>5.1.1.0</v>
      </c>
      <c r="B200" s="49" t="str">
        <f ca="1">IFERROR(__xludf.DUMMYFUNCTION("""COMPUTED_VALUE"""),"Atención en Centros de Desarrollo Infantil/Jefatura del Departamento de CDI, CAIC  y CEDI/Dirección del Área de Centros de Atención Infantil/Coord.3. Operación")</f>
        <v>Atención en Centros de Desarrollo Infantil/Jefatura del Departamento de CDI, CAIC  y CEDI/Dirección del Área de Centros de Atención Infantil/Coord.3. Operación</v>
      </c>
      <c r="C200" s="49" t="str">
        <f ca="1">IFERROR(__xludf.DUMMYFUNCTION("""COMPUTED_VALUE"""),"3. Operación")</f>
        <v>3. Operación</v>
      </c>
      <c r="D200" s="49" t="str">
        <f ca="1">IFERROR(__xludf.DUMMYFUNCTION("""COMPUTED_VALUE"""),"Guadalajara bien educada")</f>
        <v>Guadalajara bien educada</v>
      </c>
      <c r="E200" s="49" t="str">
        <f ca="1">IFERROR(__xludf.DUMMYFUNCTION("""COMPUTED_VALUE"""),"Atención en Centros de Desarrollo Infantil")</f>
        <v>Atención en Centros de Desarrollo Infantil</v>
      </c>
      <c r="F200" s="49" t="str">
        <f ca="1">IFERROR(__xludf.DUMMYFUNCTION("""COMPUTED_VALUE"""),"C1. Servicio de educación inicial y preescolar para niñas y niños en condición de vulnerabilidad económica brindados en CDI, CEDI y CAIC ")</f>
        <v xml:space="preserve">C1. Servicio de educación inicial y preescolar para niñas y niños en condición de vulnerabilidad económica brindados en CDI, CEDI y CAIC </v>
      </c>
      <c r="G200" s="49" t="str">
        <f ca="1">IFERROR(__xludf.DUMMYFUNCTION("""COMPUTED_VALUE"""),"Porcentaje de demanda cubierta sobre servicios de atención educativa y asistencial para niñas y niños en condición de vulnerabilidad económica en 2023")</f>
        <v>Porcentaje de demanda cubierta sobre servicios de atención educativa y asistencial para niñas y niños en condición de vulnerabilidad económica en 2023</v>
      </c>
      <c r="H200" s="49" t="str">
        <f ca="1">IFERROR(__xludf.DUMMYFUNCTION("""COMPUTED_VALUE"""),"AMM ENERO")</f>
        <v>AMM ENERO</v>
      </c>
      <c r="I200" s="49" t="str">
        <f ca="1">IFERROR(__xludf.DUMMYFUNCTION("""COMPUTED_VALUE"""),"Enero")</f>
        <v>Enero</v>
      </c>
      <c r="J200" s="49" t="str">
        <f ca="1">IFERROR(__xludf.DUMMYFUNCTION("""COMPUTED_VALUE"""),"AMM")</f>
        <v>AMM</v>
      </c>
      <c r="K200" s="50"/>
      <c r="L200" s="49" t="str">
        <f ca="1">IFERROR(__xludf.DUMMYFUNCTION("""COMPUTED_VALUE"""),"TRIMESTRE 1")</f>
        <v>TRIMESTRE 1</v>
      </c>
      <c r="M200" s="49" t="str">
        <f ca="1">IFERROR(__xludf.DUMMYFUNCTION("""COMPUTED_VALUE"""),"ADULTA MAYOR MUJER")</f>
        <v>ADULTA MAYOR MUJER</v>
      </c>
    </row>
    <row r="201" spans="1:13">
      <c r="A201" s="49" t="str">
        <f ca="1">IFERROR(__xludf.DUMMYFUNCTION("""COMPUTED_VALUE"""),"5.1.1.0")</f>
        <v>5.1.1.0</v>
      </c>
      <c r="B201" s="49" t="str">
        <f ca="1">IFERROR(__xludf.DUMMYFUNCTION("""COMPUTED_VALUE"""),"Atención en Centros de Desarrollo Infantil/Jefatura del Departamento de CDI, CAIC  y CEDI/Dirección del Área de Centros de Atención Infantil/Coord.3. Operación")</f>
        <v>Atención en Centros de Desarrollo Infantil/Jefatura del Departamento de CDI, CAIC  y CEDI/Dirección del Área de Centros de Atención Infantil/Coord.3. Operación</v>
      </c>
      <c r="C201" s="49" t="str">
        <f ca="1">IFERROR(__xludf.DUMMYFUNCTION("""COMPUTED_VALUE"""),"3. Operación")</f>
        <v>3. Operación</v>
      </c>
      <c r="D201" s="49" t="str">
        <f ca="1">IFERROR(__xludf.DUMMYFUNCTION("""COMPUTED_VALUE"""),"Guadalajara bien educada")</f>
        <v>Guadalajara bien educada</v>
      </c>
      <c r="E201" s="49" t="str">
        <f ca="1">IFERROR(__xludf.DUMMYFUNCTION("""COMPUTED_VALUE"""),"Atención en Centros de Desarrollo Infantil")</f>
        <v>Atención en Centros de Desarrollo Infantil</v>
      </c>
      <c r="F201" s="49" t="str">
        <f ca="1">IFERROR(__xludf.DUMMYFUNCTION("""COMPUTED_VALUE"""),"C1. Servicio de educación inicial y preescolar para niñas y niños en condición de vulnerabilidad económica brindados en CDI, CEDI y CAIC ")</f>
        <v xml:space="preserve">C1. Servicio de educación inicial y preescolar para niñas y niños en condición de vulnerabilidad económica brindados en CDI, CEDI y CAIC </v>
      </c>
      <c r="G201" s="49" t="str">
        <f ca="1">IFERROR(__xludf.DUMMYFUNCTION("""COMPUTED_VALUE"""),"Porcentaje de demanda cubierta sobre servicios de atención educativa y asistencial para niñas y niños en condición de vulnerabilidad económica en 2023")</f>
        <v>Porcentaje de demanda cubierta sobre servicios de atención educativa y asistencial para niñas y niños en condición de vulnerabilidad económica en 2023</v>
      </c>
      <c r="H201" s="49" t="str">
        <f ca="1">IFERROR(__xludf.DUMMYFUNCTION("""COMPUTED_VALUE"""),"AMH ENERO")</f>
        <v>AMH ENERO</v>
      </c>
      <c r="I201" s="49" t="str">
        <f ca="1">IFERROR(__xludf.DUMMYFUNCTION("""COMPUTED_VALUE"""),"Enero")</f>
        <v>Enero</v>
      </c>
      <c r="J201" s="49" t="str">
        <f ca="1">IFERROR(__xludf.DUMMYFUNCTION("""COMPUTED_VALUE"""),"AMH")</f>
        <v>AMH</v>
      </c>
      <c r="K201" s="50"/>
      <c r="L201" s="49" t="str">
        <f ca="1">IFERROR(__xludf.DUMMYFUNCTION("""COMPUTED_VALUE"""),"TRIMESTRE 1")</f>
        <v>TRIMESTRE 1</v>
      </c>
      <c r="M201" s="49" t="str">
        <f ca="1">IFERROR(__xludf.DUMMYFUNCTION("""COMPUTED_VALUE"""),"ADULTO MAYOR HOMBRE")</f>
        <v>ADULTO MAYOR HOMBRE</v>
      </c>
    </row>
    <row r="202" spans="1:13">
      <c r="A202" s="49" t="str">
        <f ca="1">IFERROR(__xludf.DUMMYFUNCTION("""COMPUTED_VALUE"""),"5.1.1.1")</f>
        <v>5.1.1.1</v>
      </c>
      <c r="B202" s="49" t="str">
        <f ca="1">IFERROR(__xludf.DUMMYFUNCTION("""COMPUTED_VALUE"""),"Atención en Centros de Desarrollo Infantil/Jefatura del Departamento de CDI, CAIC  y CEDI/Dirección del Área de Centros de Atención Infantil/Coord.3. Operación")</f>
        <v>Atención en Centros de Desarrollo Infantil/Jefatura del Departamento de CDI, CAIC  y CEDI/Dirección del Área de Centros de Atención Infantil/Coord.3. Operación</v>
      </c>
      <c r="C202" s="49" t="str">
        <f ca="1">IFERROR(__xludf.DUMMYFUNCTION("""COMPUTED_VALUE"""),"3. Operación")</f>
        <v>3. Operación</v>
      </c>
      <c r="D202" s="49" t="str">
        <f ca="1">IFERROR(__xludf.DUMMYFUNCTION("""COMPUTED_VALUE"""),"Guadalajara bien educada")</f>
        <v>Guadalajara bien educada</v>
      </c>
      <c r="E202" s="49" t="str">
        <f ca="1">IFERROR(__xludf.DUMMYFUNCTION("""COMPUTED_VALUE"""),"Atención en Centros de Desarrollo Infantil")</f>
        <v>Atención en Centros de Desarrollo Infantil</v>
      </c>
      <c r="F202" s="49" t="str">
        <f ca="1">IFERROR(__xludf.DUMMYFUNCTION("""COMPUTED_VALUE"""),"A1C1. Procesos de formación brindados en CDI, CEDI y CAIC de educación inicial y preescolar ")</f>
        <v xml:space="preserve">A1C1. Procesos de formación brindados en CDI, CEDI y CAIC de educación inicial y preescolar </v>
      </c>
      <c r="G202" s="49" t="str">
        <f ca="1">IFERROR(__xludf.DUMMYFUNCTION("""COMPUTED_VALUE"""),"Porcentaje de Niñas y Niños que reciben en educación inicial y preescolar en CDI, CEDI y CAIC en 2023")</f>
        <v>Porcentaje de Niñas y Niños que reciben en educación inicial y preescolar en CDI, CEDI y CAIC en 2023</v>
      </c>
      <c r="H202" s="49" t="str">
        <f ca="1">IFERROR(__xludf.DUMMYFUNCTION("""COMPUTED_VALUE"""),"NAS ENERO")</f>
        <v>NAS ENERO</v>
      </c>
      <c r="I202" s="49" t="str">
        <f ca="1">IFERROR(__xludf.DUMMYFUNCTION("""COMPUTED_VALUE"""),"Enero")</f>
        <v>Enero</v>
      </c>
      <c r="J202" s="49" t="str">
        <f ca="1">IFERROR(__xludf.DUMMYFUNCTION("""COMPUTED_VALUE"""),"NAS")</f>
        <v>NAS</v>
      </c>
      <c r="K202" s="50">
        <f ca="1">IFERROR(__xludf.DUMMYFUNCTION("""COMPUTED_VALUE"""),509)</f>
        <v>509</v>
      </c>
      <c r="L202" s="49" t="str">
        <f ca="1">IFERROR(__xludf.DUMMYFUNCTION("""COMPUTED_VALUE"""),"TRIMESTRE 1")</f>
        <v>TRIMESTRE 1</v>
      </c>
      <c r="M202" s="49" t="str">
        <f ca="1">IFERROR(__xludf.DUMMYFUNCTION("""COMPUTED_VALUE"""),"NIÑAS")</f>
        <v>NIÑAS</v>
      </c>
    </row>
    <row r="203" spans="1:13">
      <c r="A203" s="49" t="str">
        <f ca="1">IFERROR(__xludf.DUMMYFUNCTION("""COMPUTED_VALUE"""),"5.1.1.1")</f>
        <v>5.1.1.1</v>
      </c>
      <c r="B203" s="49" t="str">
        <f ca="1">IFERROR(__xludf.DUMMYFUNCTION("""COMPUTED_VALUE"""),"Atención en Centros de Desarrollo Infantil/Jefatura del Departamento de CDI, CAIC  y CEDI/Dirección del Área de Centros de Atención Infantil/Coord.3. Operación")</f>
        <v>Atención en Centros de Desarrollo Infantil/Jefatura del Departamento de CDI, CAIC  y CEDI/Dirección del Área de Centros de Atención Infantil/Coord.3. Operación</v>
      </c>
      <c r="C203" s="49" t="str">
        <f ca="1">IFERROR(__xludf.DUMMYFUNCTION("""COMPUTED_VALUE"""),"3. Operación")</f>
        <v>3. Operación</v>
      </c>
      <c r="D203" s="49" t="str">
        <f ca="1">IFERROR(__xludf.DUMMYFUNCTION("""COMPUTED_VALUE"""),"Guadalajara bien educada")</f>
        <v>Guadalajara bien educada</v>
      </c>
      <c r="E203" s="49" t="str">
        <f ca="1">IFERROR(__xludf.DUMMYFUNCTION("""COMPUTED_VALUE"""),"Atención en Centros de Desarrollo Infantil")</f>
        <v>Atención en Centros de Desarrollo Infantil</v>
      </c>
      <c r="F203" s="49" t="str">
        <f ca="1">IFERROR(__xludf.DUMMYFUNCTION("""COMPUTED_VALUE"""),"A1C1. Procesos de formación brindados en CDI, CEDI y CAIC de educación inicial y preescolar ")</f>
        <v xml:space="preserve">A1C1. Procesos de formación brindados en CDI, CEDI y CAIC de educación inicial y preescolar </v>
      </c>
      <c r="G203" s="49" t="str">
        <f ca="1">IFERROR(__xludf.DUMMYFUNCTION("""COMPUTED_VALUE"""),"Porcentaje de Niñas y Niños que reciben en educación inicial y preescolar en CDI, CEDI y CAIC en 2023")</f>
        <v>Porcentaje de Niñas y Niños que reciben en educación inicial y preescolar en CDI, CEDI y CAIC en 2023</v>
      </c>
      <c r="H203" s="49" t="str">
        <f ca="1">IFERROR(__xludf.DUMMYFUNCTION("""COMPUTED_VALUE"""),"NOS ENERO")</f>
        <v>NOS ENERO</v>
      </c>
      <c r="I203" s="49" t="str">
        <f ca="1">IFERROR(__xludf.DUMMYFUNCTION("""COMPUTED_VALUE"""),"Enero")</f>
        <v>Enero</v>
      </c>
      <c r="J203" s="49" t="str">
        <f ca="1">IFERROR(__xludf.DUMMYFUNCTION("""COMPUTED_VALUE"""),"NOS")</f>
        <v>NOS</v>
      </c>
      <c r="K203" s="50">
        <f ca="1">IFERROR(__xludf.DUMMYFUNCTION("""COMPUTED_VALUE"""),541)</f>
        <v>541</v>
      </c>
      <c r="L203" s="49" t="str">
        <f ca="1">IFERROR(__xludf.DUMMYFUNCTION("""COMPUTED_VALUE"""),"TRIMESTRE 1")</f>
        <v>TRIMESTRE 1</v>
      </c>
      <c r="M203" s="49" t="str">
        <f ca="1">IFERROR(__xludf.DUMMYFUNCTION("""COMPUTED_VALUE"""),"NIÑOS")</f>
        <v>NIÑOS</v>
      </c>
    </row>
    <row r="204" spans="1:13">
      <c r="A204" s="49" t="str">
        <f ca="1">IFERROR(__xludf.DUMMYFUNCTION("""COMPUTED_VALUE"""),"5.1.1.1")</f>
        <v>5.1.1.1</v>
      </c>
      <c r="B204" s="49" t="str">
        <f ca="1">IFERROR(__xludf.DUMMYFUNCTION("""COMPUTED_VALUE"""),"Atención en Centros de Desarrollo Infantil/Jefatura del Departamento de CDI, CAIC  y CEDI/Dirección del Área de Centros de Atención Infantil/Coord.3. Operación")</f>
        <v>Atención en Centros de Desarrollo Infantil/Jefatura del Departamento de CDI, CAIC  y CEDI/Dirección del Área de Centros de Atención Infantil/Coord.3. Operación</v>
      </c>
      <c r="C204" s="49" t="str">
        <f ca="1">IFERROR(__xludf.DUMMYFUNCTION("""COMPUTED_VALUE"""),"3. Operación")</f>
        <v>3. Operación</v>
      </c>
      <c r="D204" s="49" t="str">
        <f ca="1">IFERROR(__xludf.DUMMYFUNCTION("""COMPUTED_VALUE"""),"Guadalajara bien educada")</f>
        <v>Guadalajara bien educada</v>
      </c>
      <c r="E204" s="49" t="str">
        <f ca="1">IFERROR(__xludf.DUMMYFUNCTION("""COMPUTED_VALUE"""),"Atención en Centros de Desarrollo Infantil")</f>
        <v>Atención en Centros de Desarrollo Infantil</v>
      </c>
      <c r="F204" s="49" t="str">
        <f ca="1">IFERROR(__xludf.DUMMYFUNCTION("""COMPUTED_VALUE"""),"A1C1. Procesos de formación brindados en CDI, CEDI y CAIC de educación inicial y preescolar ")</f>
        <v xml:space="preserve">A1C1. Procesos de formación brindados en CDI, CEDI y CAIC de educación inicial y preescolar </v>
      </c>
      <c r="G204" s="49" t="str">
        <f ca="1">IFERROR(__xludf.DUMMYFUNCTION("""COMPUTED_VALUE"""),"Porcentaje de Niñas y Niños que reciben en educación inicial y preescolar en CDI, CEDI y CAIC en 2023")</f>
        <v>Porcentaje de Niñas y Niños que reciben en educación inicial y preescolar en CDI, CEDI y CAIC en 2023</v>
      </c>
      <c r="H204" s="49" t="str">
        <f ca="1">IFERROR(__xludf.DUMMYFUNCTION("""COMPUTED_VALUE"""),"AM ENERO")</f>
        <v>AM ENERO</v>
      </c>
      <c r="I204" s="49" t="str">
        <f ca="1">IFERROR(__xludf.DUMMYFUNCTION("""COMPUTED_VALUE"""),"Enero")</f>
        <v>Enero</v>
      </c>
      <c r="J204" s="49" t="str">
        <f ca="1">IFERROR(__xludf.DUMMYFUNCTION("""COMPUTED_VALUE"""),"AM")</f>
        <v>AM</v>
      </c>
      <c r="K204" s="50"/>
      <c r="L204" s="49" t="str">
        <f ca="1">IFERROR(__xludf.DUMMYFUNCTION("""COMPUTED_VALUE"""),"TRIMESTRE 1")</f>
        <v>TRIMESTRE 1</v>
      </c>
      <c r="M204" s="49" t="str">
        <f ca="1">IFERROR(__xludf.DUMMYFUNCTION("""COMPUTED_VALUE"""),"ADOLESCENTES MUJERES")</f>
        <v>ADOLESCENTES MUJERES</v>
      </c>
    </row>
    <row r="205" spans="1:13">
      <c r="A205" s="49" t="str">
        <f ca="1">IFERROR(__xludf.DUMMYFUNCTION("""COMPUTED_VALUE"""),"5.1.1.1")</f>
        <v>5.1.1.1</v>
      </c>
      <c r="B205" s="49" t="str">
        <f ca="1">IFERROR(__xludf.DUMMYFUNCTION("""COMPUTED_VALUE"""),"Atención en Centros de Desarrollo Infantil/Jefatura del Departamento de CDI, CAIC  y CEDI/Dirección del Área de Centros de Atención Infantil/Coord.3. Operación")</f>
        <v>Atención en Centros de Desarrollo Infantil/Jefatura del Departamento de CDI, CAIC  y CEDI/Dirección del Área de Centros de Atención Infantil/Coord.3. Operación</v>
      </c>
      <c r="C205" s="49" t="str">
        <f ca="1">IFERROR(__xludf.DUMMYFUNCTION("""COMPUTED_VALUE"""),"3. Operación")</f>
        <v>3. Operación</v>
      </c>
      <c r="D205" s="49" t="str">
        <f ca="1">IFERROR(__xludf.DUMMYFUNCTION("""COMPUTED_VALUE"""),"Guadalajara bien educada")</f>
        <v>Guadalajara bien educada</v>
      </c>
      <c r="E205" s="49" t="str">
        <f ca="1">IFERROR(__xludf.DUMMYFUNCTION("""COMPUTED_VALUE"""),"Atención en Centros de Desarrollo Infantil")</f>
        <v>Atención en Centros de Desarrollo Infantil</v>
      </c>
      <c r="F205" s="49" t="str">
        <f ca="1">IFERROR(__xludf.DUMMYFUNCTION("""COMPUTED_VALUE"""),"A1C1. Procesos de formación brindados en CDI, CEDI y CAIC de educación inicial y preescolar ")</f>
        <v xml:space="preserve">A1C1. Procesos de formación brindados en CDI, CEDI y CAIC de educación inicial y preescolar </v>
      </c>
      <c r="G205" s="49" t="str">
        <f ca="1">IFERROR(__xludf.DUMMYFUNCTION("""COMPUTED_VALUE"""),"Porcentaje de Niñas y Niños que reciben en educación inicial y preescolar en CDI, CEDI y CAIC en 2023")</f>
        <v>Porcentaje de Niñas y Niños que reciben en educación inicial y preescolar en CDI, CEDI y CAIC en 2023</v>
      </c>
      <c r="H205" s="49" t="str">
        <f ca="1">IFERROR(__xludf.DUMMYFUNCTION("""COMPUTED_VALUE"""),"AH ENERO")</f>
        <v>AH ENERO</v>
      </c>
      <c r="I205" s="49" t="str">
        <f ca="1">IFERROR(__xludf.DUMMYFUNCTION("""COMPUTED_VALUE"""),"Enero")</f>
        <v>Enero</v>
      </c>
      <c r="J205" s="49" t="str">
        <f ca="1">IFERROR(__xludf.DUMMYFUNCTION("""COMPUTED_VALUE"""),"AH")</f>
        <v>AH</v>
      </c>
      <c r="K205" s="50"/>
      <c r="L205" s="49" t="str">
        <f ca="1">IFERROR(__xludf.DUMMYFUNCTION("""COMPUTED_VALUE"""),"TRIMESTRE 1")</f>
        <v>TRIMESTRE 1</v>
      </c>
      <c r="M205" s="49" t="str">
        <f ca="1">IFERROR(__xludf.DUMMYFUNCTION("""COMPUTED_VALUE"""),"ADOLESCENTES HOMBRES")</f>
        <v>ADOLESCENTES HOMBRES</v>
      </c>
    </row>
    <row r="206" spans="1:13">
      <c r="A206" s="49" t="str">
        <f ca="1">IFERROR(__xludf.DUMMYFUNCTION("""COMPUTED_VALUE"""),"5.1.1.1")</f>
        <v>5.1.1.1</v>
      </c>
      <c r="B206" s="49" t="str">
        <f ca="1">IFERROR(__xludf.DUMMYFUNCTION("""COMPUTED_VALUE"""),"Atención en Centros de Desarrollo Infantil/Jefatura del Departamento de CDI, CAIC  y CEDI/Dirección del Área de Centros de Atención Infantil/Coord.3. Operación")</f>
        <v>Atención en Centros de Desarrollo Infantil/Jefatura del Departamento de CDI, CAIC  y CEDI/Dirección del Área de Centros de Atención Infantil/Coord.3. Operación</v>
      </c>
      <c r="C206" s="49" t="str">
        <f ca="1">IFERROR(__xludf.DUMMYFUNCTION("""COMPUTED_VALUE"""),"3. Operación")</f>
        <v>3. Operación</v>
      </c>
      <c r="D206" s="49" t="str">
        <f ca="1">IFERROR(__xludf.DUMMYFUNCTION("""COMPUTED_VALUE"""),"Guadalajara bien educada")</f>
        <v>Guadalajara bien educada</v>
      </c>
      <c r="E206" s="49" t="str">
        <f ca="1">IFERROR(__xludf.DUMMYFUNCTION("""COMPUTED_VALUE"""),"Atención en Centros de Desarrollo Infantil")</f>
        <v>Atención en Centros de Desarrollo Infantil</v>
      </c>
      <c r="F206" s="49" t="str">
        <f ca="1">IFERROR(__xludf.DUMMYFUNCTION("""COMPUTED_VALUE"""),"A1C1. Procesos de formación brindados en CDI, CEDI y CAIC de educación inicial y preescolar ")</f>
        <v xml:space="preserve">A1C1. Procesos de formación brindados en CDI, CEDI y CAIC de educación inicial y preescolar </v>
      </c>
      <c r="G206" s="49" t="str">
        <f ca="1">IFERROR(__xludf.DUMMYFUNCTION("""COMPUTED_VALUE"""),"Porcentaje de Niñas y Niños que reciben en educación inicial y preescolar en CDI, CEDI y CAIC en 2023")</f>
        <v>Porcentaje de Niñas y Niños que reciben en educación inicial y preescolar en CDI, CEDI y CAIC en 2023</v>
      </c>
      <c r="H206" s="49" t="str">
        <f ca="1">IFERROR(__xludf.DUMMYFUNCTION("""COMPUTED_VALUE"""),"MUJ ENERO")</f>
        <v>MUJ ENERO</v>
      </c>
      <c r="I206" s="49" t="str">
        <f ca="1">IFERROR(__xludf.DUMMYFUNCTION("""COMPUTED_VALUE"""),"Enero")</f>
        <v>Enero</v>
      </c>
      <c r="J206" s="49" t="str">
        <f ca="1">IFERROR(__xludf.DUMMYFUNCTION("""COMPUTED_VALUE"""),"MUJ")</f>
        <v>MUJ</v>
      </c>
      <c r="K206" s="50"/>
      <c r="L206" s="49" t="str">
        <f ca="1">IFERROR(__xludf.DUMMYFUNCTION("""COMPUTED_VALUE"""),"TRIMESTRE 1")</f>
        <v>TRIMESTRE 1</v>
      </c>
      <c r="M206" s="49" t="str">
        <f ca="1">IFERROR(__xludf.DUMMYFUNCTION("""COMPUTED_VALUE"""),"MUJERES ADULTAS")</f>
        <v>MUJERES ADULTAS</v>
      </c>
    </row>
    <row r="207" spans="1:13">
      <c r="A207" s="49" t="str">
        <f ca="1">IFERROR(__xludf.DUMMYFUNCTION("""COMPUTED_VALUE"""),"5.1.1.1")</f>
        <v>5.1.1.1</v>
      </c>
      <c r="B207" s="49" t="str">
        <f ca="1">IFERROR(__xludf.DUMMYFUNCTION("""COMPUTED_VALUE"""),"Atención en Centros de Desarrollo Infantil/Jefatura del Departamento de CDI, CAIC  y CEDI/Dirección del Área de Centros de Atención Infantil/Coord.3. Operación")</f>
        <v>Atención en Centros de Desarrollo Infantil/Jefatura del Departamento de CDI, CAIC  y CEDI/Dirección del Área de Centros de Atención Infantil/Coord.3. Operación</v>
      </c>
      <c r="C207" s="49" t="str">
        <f ca="1">IFERROR(__xludf.DUMMYFUNCTION("""COMPUTED_VALUE"""),"3. Operación")</f>
        <v>3. Operación</v>
      </c>
      <c r="D207" s="49" t="str">
        <f ca="1">IFERROR(__xludf.DUMMYFUNCTION("""COMPUTED_VALUE"""),"Guadalajara bien educada")</f>
        <v>Guadalajara bien educada</v>
      </c>
      <c r="E207" s="49" t="str">
        <f ca="1">IFERROR(__xludf.DUMMYFUNCTION("""COMPUTED_VALUE"""),"Atención en Centros de Desarrollo Infantil")</f>
        <v>Atención en Centros de Desarrollo Infantil</v>
      </c>
      <c r="F207" s="49" t="str">
        <f ca="1">IFERROR(__xludf.DUMMYFUNCTION("""COMPUTED_VALUE"""),"A1C1. Procesos de formación brindados en CDI, CEDI y CAIC de educación inicial y preescolar ")</f>
        <v xml:space="preserve">A1C1. Procesos de formación brindados en CDI, CEDI y CAIC de educación inicial y preescolar </v>
      </c>
      <c r="G207" s="49" t="str">
        <f ca="1">IFERROR(__xludf.DUMMYFUNCTION("""COMPUTED_VALUE"""),"Porcentaje de Niñas y Niños que reciben en educación inicial y preescolar en CDI, CEDI y CAIC en 2023")</f>
        <v>Porcentaje de Niñas y Niños que reciben en educación inicial y preescolar en CDI, CEDI y CAIC en 2023</v>
      </c>
      <c r="H207" s="49" t="str">
        <f ca="1">IFERROR(__xludf.DUMMYFUNCTION("""COMPUTED_VALUE"""),"HOM ENERO")</f>
        <v>HOM ENERO</v>
      </c>
      <c r="I207" s="49" t="str">
        <f ca="1">IFERROR(__xludf.DUMMYFUNCTION("""COMPUTED_VALUE"""),"Enero")</f>
        <v>Enero</v>
      </c>
      <c r="J207" s="49" t="str">
        <f ca="1">IFERROR(__xludf.DUMMYFUNCTION("""COMPUTED_VALUE"""),"HOM")</f>
        <v>HOM</v>
      </c>
      <c r="K207" s="50"/>
      <c r="L207" s="49" t="str">
        <f ca="1">IFERROR(__xludf.DUMMYFUNCTION("""COMPUTED_VALUE"""),"TRIMESTRE 1")</f>
        <v>TRIMESTRE 1</v>
      </c>
      <c r="M207" s="49" t="str">
        <f ca="1">IFERROR(__xludf.DUMMYFUNCTION("""COMPUTED_VALUE"""),"HOMBRES ADULTOS")</f>
        <v>HOMBRES ADULTOS</v>
      </c>
    </row>
    <row r="208" spans="1:13">
      <c r="A208" s="49" t="str">
        <f ca="1">IFERROR(__xludf.DUMMYFUNCTION("""COMPUTED_VALUE"""),"5.1.1.1")</f>
        <v>5.1.1.1</v>
      </c>
      <c r="B208" s="49" t="str">
        <f ca="1">IFERROR(__xludf.DUMMYFUNCTION("""COMPUTED_VALUE"""),"Atención en Centros de Desarrollo Infantil/Jefatura del Departamento de CDI, CAIC  y CEDI/Dirección del Área de Centros de Atención Infantil/Coord.3. Operación")</f>
        <v>Atención en Centros de Desarrollo Infantil/Jefatura del Departamento de CDI, CAIC  y CEDI/Dirección del Área de Centros de Atención Infantil/Coord.3. Operación</v>
      </c>
      <c r="C208" s="49" t="str">
        <f ca="1">IFERROR(__xludf.DUMMYFUNCTION("""COMPUTED_VALUE"""),"3. Operación")</f>
        <v>3. Operación</v>
      </c>
      <c r="D208" s="49" t="str">
        <f ca="1">IFERROR(__xludf.DUMMYFUNCTION("""COMPUTED_VALUE"""),"Guadalajara bien educada")</f>
        <v>Guadalajara bien educada</v>
      </c>
      <c r="E208" s="49" t="str">
        <f ca="1">IFERROR(__xludf.DUMMYFUNCTION("""COMPUTED_VALUE"""),"Atención en Centros de Desarrollo Infantil")</f>
        <v>Atención en Centros de Desarrollo Infantil</v>
      </c>
      <c r="F208" s="49" t="str">
        <f ca="1">IFERROR(__xludf.DUMMYFUNCTION("""COMPUTED_VALUE"""),"A1C1. Procesos de formación brindados en CDI, CEDI y CAIC de educación inicial y preescolar ")</f>
        <v xml:space="preserve">A1C1. Procesos de formación brindados en CDI, CEDI y CAIC de educación inicial y preescolar </v>
      </c>
      <c r="G208" s="49" t="str">
        <f ca="1">IFERROR(__xludf.DUMMYFUNCTION("""COMPUTED_VALUE"""),"Porcentaje de Niñas y Niños que reciben en educación inicial y preescolar en CDI, CEDI y CAIC en 2023")</f>
        <v>Porcentaje de Niñas y Niños que reciben en educación inicial y preescolar en CDI, CEDI y CAIC en 2023</v>
      </c>
      <c r="H208" s="49" t="str">
        <f ca="1">IFERROR(__xludf.DUMMYFUNCTION("""COMPUTED_VALUE"""),"AMM ENERO")</f>
        <v>AMM ENERO</v>
      </c>
      <c r="I208" s="49" t="str">
        <f ca="1">IFERROR(__xludf.DUMMYFUNCTION("""COMPUTED_VALUE"""),"Enero")</f>
        <v>Enero</v>
      </c>
      <c r="J208" s="49" t="str">
        <f ca="1">IFERROR(__xludf.DUMMYFUNCTION("""COMPUTED_VALUE"""),"AMM")</f>
        <v>AMM</v>
      </c>
      <c r="K208" s="50"/>
      <c r="L208" s="49" t="str">
        <f ca="1">IFERROR(__xludf.DUMMYFUNCTION("""COMPUTED_VALUE"""),"TRIMESTRE 1")</f>
        <v>TRIMESTRE 1</v>
      </c>
      <c r="M208" s="49" t="str">
        <f ca="1">IFERROR(__xludf.DUMMYFUNCTION("""COMPUTED_VALUE"""),"ADULTA MAYOR MUJER")</f>
        <v>ADULTA MAYOR MUJER</v>
      </c>
    </row>
    <row r="209" spans="1:13">
      <c r="A209" s="49" t="str">
        <f ca="1">IFERROR(__xludf.DUMMYFUNCTION("""COMPUTED_VALUE"""),"5.1.1.1")</f>
        <v>5.1.1.1</v>
      </c>
      <c r="B209" s="49" t="str">
        <f ca="1">IFERROR(__xludf.DUMMYFUNCTION("""COMPUTED_VALUE"""),"Atención en Centros de Desarrollo Infantil/Jefatura del Departamento de CDI, CAIC  y CEDI/Dirección del Área de Centros de Atención Infantil/Coord.3. Operación")</f>
        <v>Atención en Centros de Desarrollo Infantil/Jefatura del Departamento de CDI, CAIC  y CEDI/Dirección del Área de Centros de Atención Infantil/Coord.3. Operación</v>
      </c>
      <c r="C209" s="49" t="str">
        <f ca="1">IFERROR(__xludf.DUMMYFUNCTION("""COMPUTED_VALUE"""),"3. Operación")</f>
        <v>3. Operación</v>
      </c>
      <c r="D209" s="49" t="str">
        <f ca="1">IFERROR(__xludf.DUMMYFUNCTION("""COMPUTED_VALUE"""),"Guadalajara bien educada")</f>
        <v>Guadalajara bien educada</v>
      </c>
      <c r="E209" s="49" t="str">
        <f ca="1">IFERROR(__xludf.DUMMYFUNCTION("""COMPUTED_VALUE"""),"Atención en Centros de Desarrollo Infantil")</f>
        <v>Atención en Centros de Desarrollo Infantil</v>
      </c>
      <c r="F209" s="49" t="str">
        <f ca="1">IFERROR(__xludf.DUMMYFUNCTION("""COMPUTED_VALUE"""),"A1C1. Procesos de formación brindados en CDI, CEDI y CAIC de educación inicial y preescolar ")</f>
        <v xml:space="preserve">A1C1. Procesos de formación brindados en CDI, CEDI y CAIC de educación inicial y preescolar </v>
      </c>
      <c r="G209" s="49" t="str">
        <f ca="1">IFERROR(__xludf.DUMMYFUNCTION("""COMPUTED_VALUE"""),"Porcentaje de Niñas y Niños que reciben en educación inicial y preescolar en CDI, CEDI y CAIC en 2023")</f>
        <v>Porcentaje de Niñas y Niños que reciben en educación inicial y preescolar en CDI, CEDI y CAIC en 2023</v>
      </c>
      <c r="H209" s="49" t="str">
        <f ca="1">IFERROR(__xludf.DUMMYFUNCTION("""COMPUTED_VALUE"""),"AMH ENERO")</f>
        <v>AMH ENERO</v>
      </c>
      <c r="I209" s="49" t="str">
        <f ca="1">IFERROR(__xludf.DUMMYFUNCTION("""COMPUTED_VALUE"""),"Enero")</f>
        <v>Enero</v>
      </c>
      <c r="J209" s="49" t="str">
        <f ca="1">IFERROR(__xludf.DUMMYFUNCTION("""COMPUTED_VALUE"""),"AMH")</f>
        <v>AMH</v>
      </c>
      <c r="K209" s="50"/>
      <c r="L209" s="49" t="str">
        <f ca="1">IFERROR(__xludf.DUMMYFUNCTION("""COMPUTED_VALUE"""),"TRIMESTRE 1")</f>
        <v>TRIMESTRE 1</v>
      </c>
      <c r="M209" s="49" t="str">
        <f ca="1">IFERROR(__xludf.DUMMYFUNCTION("""COMPUTED_VALUE"""),"ADULTO MAYOR HOMBRE")</f>
        <v>ADULTO MAYOR HOMBRE</v>
      </c>
    </row>
    <row r="210" spans="1:13">
      <c r="A210" s="49" t="str">
        <f ca="1">IFERROR(__xludf.DUMMYFUNCTION("""COMPUTED_VALUE"""),"5.1.1.0")</f>
        <v>5.1.1.0</v>
      </c>
      <c r="B210" s="49" t="str">
        <f ca="1">IFERROR(__xludf.DUMMYFUNCTION("""COMPUTED_VALUE"""),"Atención en Centros de Desarrollo Infantil/Jefatura del Departamento de CDI, CAIC  y CEDI/Dirección del Área de Centros de Atención Infantil/Coord.3. Operación")</f>
        <v>Atención en Centros de Desarrollo Infantil/Jefatura del Departamento de CDI, CAIC  y CEDI/Dirección del Área de Centros de Atención Infantil/Coord.3. Operación</v>
      </c>
      <c r="C210" s="49" t="str">
        <f ca="1">IFERROR(__xludf.DUMMYFUNCTION("""COMPUTED_VALUE"""),"3. Operación")</f>
        <v>3. Operación</v>
      </c>
      <c r="D210" s="49" t="str">
        <f ca="1">IFERROR(__xludf.DUMMYFUNCTION("""COMPUTED_VALUE"""),"Guadalajara bien educada")</f>
        <v>Guadalajara bien educada</v>
      </c>
      <c r="E210" s="49" t="str">
        <f ca="1">IFERROR(__xludf.DUMMYFUNCTION("""COMPUTED_VALUE"""),"Atención en Centros de Desarrollo Infantil")</f>
        <v>Atención en Centros de Desarrollo Infantil</v>
      </c>
      <c r="F210" s="49" t="str">
        <f ca="1">IFERROR(__xludf.DUMMYFUNCTION("""COMPUTED_VALUE"""),"C1. Servicio de educación inicial y preescolar para niñas y niños en condición de vulnerabilidad económica brindados en CDI, CEDI y CAIC ")</f>
        <v xml:space="preserve">C1. Servicio de educación inicial y preescolar para niñas y niños en condición de vulnerabilidad económica brindados en CDI, CEDI y CAIC </v>
      </c>
      <c r="G210" s="49" t="str">
        <f ca="1">IFERROR(__xludf.DUMMYFUNCTION("""COMPUTED_VALUE"""),"Porcentaje de demanda cubierta sobre servicios de atención educativa y asistencial para niñas y niños en condición de vulnerabilidad económica en 2023")</f>
        <v>Porcentaje de demanda cubierta sobre servicios de atención educativa y asistencial para niñas y niños en condición de vulnerabilidad económica en 2023</v>
      </c>
      <c r="H210" s="49" t="str">
        <f ca="1">IFERROR(__xludf.DUMMYFUNCTION("""COMPUTED_VALUE"""),"NAS FEBRERO")</f>
        <v>NAS FEBRERO</v>
      </c>
      <c r="I210" s="49" t="str">
        <f ca="1">IFERROR(__xludf.DUMMYFUNCTION("""COMPUTED_VALUE"""),"Febrero")</f>
        <v>Febrero</v>
      </c>
      <c r="J210" s="49" t="str">
        <f ca="1">IFERROR(__xludf.DUMMYFUNCTION("""COMPUTED_VALUE"""),"NAS")</f>
        <v>NAS</v>
      </c>
      <c r="K210" s="50">
        <f ca="1">IFERROR(__xludf.DUMMYFUNCTION("""COMPUTED_VALUE"""),17)</f>
        <v>17</v>
      </c>
      <c r="L210" s="49" t="str">
        <f ca="1">IFERROR(__xludf.DUMMYFUNCTION("""COMPUTED_VALUE"""),"TRIMESTRE 1")</f>
        <v>TRIMESTRE 1</v>
      </c>
      <c r="M210" s="49" t="str">
        <f ca="1">IFERROR(__xludf.DUMMYFUNCTION("""COMPUTED_VALUE"""),"NIÑAS")</f>
        <v>NIÑAS</v>
      </c>
    </row>
    <row r="211" spans="1:13">
      <c r="A211" s="49" t="str">
        <f ca="1">IFERROR(__xludf.DUMMYFUNCTION("""COMPUTED_VALUE"""),"5.1.1.0")</f>
        <v>5.1.1.0</v>
      </c>
      <c r="B211" s="49" t="str">
        <f ca="1">IFERROR(__xludf.DUMMYFUNCTION("""COMPUTED_VALUE"""),"Atención en Centros de Desarrollo Infantil/Jefatura del Departamento de CDI, CAIC  y CEDI/Dirección del Área de Centros de Atención Infantil/Coord.3. Operación")</f>
        <v>Atención en Centros de Desarrollo Infantil/Jefatura del Departamento de CDI, CAIC  y CEDI/Dirección del Área de Centros de Atención Infantil/Coord.3. Operación</v>
      </c>
      <c r="C211" s="49" t="str">
        <f ca="1">IFERROR(__xludf.DUMMYFUNCTION("""COMPUTED_VALUE"""),"3. Operación")</f>
        <v>3. Operación</v>
      </c>
      <c r="D211" s="49" t="str">
        <f ca="1">IFERROR(__xludf.DUMMYFUNCTION("""COMPUTED_VALUE"""),"Guadalajara bien educada")</f>
        <v>Guadalajara bien educada</v>
      </c>
      <c r="E211" s="49" t="str">
        <f ca="1">IFERROR(__xludf.DUMMYFUNCTION("""COMPUTED_VALUE"""),"Atención en Centros de Desarrollo Infantil")</f>
        <v>Atención en Centros de Desarrollo Infantil</v>
      </c>
      <c r="F211" s="49" t="str">
        <f ca="1">IFERROR(__xludf.DUMMYFUNCTION("""COMPUTED_VALUE"""),"C1. Servicio de educación inicial y preescolar para niñas y niños en condición de vulnerabilidad económica brindados en CDI, CEDI y CAIC ")</f>
        <v xml:space="preserve">C1. Servicio de educación inicial y preescolar para niñas y niños en condición de vulnerabilidad económica brindados en CDI, CEDI y CAIC </v>
      </c>
      <c r="G211" s="49" t="str">
        <f ca="1">IFERROR(__xludf.DUMMYFUNCTION("""COMPUTED_VALUE"""),"Porcentaje de demanda cubierta sobre servicios de atención educativa y asistencial para niñas y niños en condición de vulnerabilidad económica en 2023")</f>
        <v>Porcentaje de demanda cubierta sobre servicios de atención educativa y asistencial para niñas y niños en condición de vulnerabilidad económica en 2023</v>
      </c>
      <c r="H211" s="49" t="str">
        <f ca="1">IFERROR(__xludf.DUMMYFUNCTION("""COMPUTED_VALUE"""),"NOS FEBRERO")</f>
        <v>NOS FEBRERO</v>
      </c>
      <c r="I211" s="49" t="str">
        <f ca="1">IFERROR(__xludf.DUMMYFUNCTION("""COMPUTED_VALUE"""),"Febrero")</f>
        <v>Febrero</v>
      </c>
      <c r="J211" s="49" t="str">
        <f ca="1">IFERROR(__xludf.DUMMYFUNCTION("""COMPUTED_VALUE"""),"NOS")</f>
        <v>NOS</v>
      </c>
      <c r="K211" s="50">
        <f ca="1">IFERROR(__xludf.DUMMYFUNCTION("""COMPUTED_VALUE"""),12)</f>
        <v>12</v>
      </c>
      <c r="L211" s="49" t="str">
        <f ca="1">IFERROR(__xludf.DUMMYFUNCTION("""COMPUTED_VALUE"""),"TRIMESTRE 1")</f>
        <v>TRIMESTRE 1</v>
      </c>
      <c r="M211" s="49" t="str">
        <f ca="1">IFERROR(__xludf.DUMMYFUNCTION("""COMPUTED_VALUE"""),"NIÑOS")</f>
        <v>NIÑOS</v>
      </c>
    </row>
    <row r="212" spans="1:13">
      <c r="A212" s="49" t="str">
        <f ca="1">IFERROR(__xludf.DUMMYFUNCTION("""COMPUTED_VALUE"""),"5.1.1.0")</f>
        <v>5.1.1.0</v>
      </c>
      <c r="B212" s="49" t="str">
        <f ca="1">IFERROR(__xludf.DUMMYFUNCTION("""COMPUTED_VALUE"""),"Atención en Centros de Desarrollo Infantil/Jefatura del Departamento de CDI, CAIC  y CEDI/Dirección del Área de Centros de Atención Infantil/Coord.3. Operación")</f>
        <v>Atención en Centros de Desarrollo Infantil/Jefatura del Departamento de CDI, CAIC  y CEDI/Dirección del Área de Centros de Atención Infantil/Coord.3. Operación</v>
      </c>
      <c r="C212" s="49" t="str">
        <f ca="1">IFERROR(__xludf.DUMMYFUNCTION("""COMPUTED_VALUE"""),"3. Operación")</f>
        <v>3. Operación</v>
      </c>
      <c r="D212" s="49" t="str">
        <f ca="1">IFERROR(__xludf.DUMMYFUNCTION("""COMPUTED_VALUE"""),"Guadalajara bien educada")</f>
        <v>Guadalajara bien educada</v>
      </c>
      <c r="E212" s="49" t="str">
        <f ca="1">IFERROR(__xludf.DUMMYFUNCTION("""COMPUTED_VALUE"""),"Atención en Centros de Desarrollo Infantil")</f>
        <v>Atención en Centros de Desarrollo Infantil</v>
      </c>
      <c r="F212" s="49" t="str">
        <f ca="1">IFERROR(__xludf.DUMMYFUNCTION("""COMPUTED_VALUE"""),"C1. Servicio de educación inicial y preescolar para niñas y niños en condición de vulnerabilidad económica brindados en CDI, CEDI y CAIC ")</f>
        <v xml:space="preserve">C1. Servicio de educación inicial y preescolar para niñas y niños en condición de vulnerabilidad económica brindados en CDI, CEDI y CAIC </v>
      </c>
      <c r="G212" s="49" t="str">
        <f ca="1">IFERROR(__xludf.DUMMYFUNCTION("""COMPUTED_VALUE"""),"Porcentaje de demanda cubierta sobre servicios de atención educativa y asistencial para niñas y niños en condición de vulnerabilidad económica en 2023")</f>
        <v>Porcentaje de demanda cubierta sobre servicios de atención educativa y asistencial para niñas y niños en condición de vulnerabilidad económica en 2023</v>
      </c>
      <c r="H212" s="49" t="str">
        <f ca="1">IFERROR(__xludf.DUMMYFUNCTION("""COMPUTED_VALUE"""),"AM FEBRERO")</f>
        <v>AM FEBRERO</v>
      </c>
      <c r="I212" s="49" t="str">
        <f ca="1">IFERROR(__xludf.DUMMYFUNCTION("""COMPUTED_VALUE"""),"Febrero")</f>
        <v>Febrero</v>
      </c>
      <c r="J212" s="49" t="str">
        <f ca="1">IFERROR(__xludf.DUMMYFUNCTION("""COMPUTED_VALUE"""),"AM")</f>
        <v>AM</v>
      </c>
      <c r="K212" s="50"/>
      <c r="L212" s="49" t="str">
        <f ca="1">IFERROR(__xludf.DUMMYFUNCTION("""COMPUTED_VALUE"""),"TRIMESTRE 1")</f>
        <v>TRIMESTRE 1</v>
      </c>
      <c r="M212" s="49" t="str">
        <f ca="1">IFERROR(__xludf.DUMMYFUNCTION("""COMPUTED_VALUE"""),"ADOLESCENTES MUJERES")</f>
        <v>ADOLESCENTES MUJERES</v>
      </c>
    </row>
    <row r="213" spans="1:13">
      <c r="A213" s="49" t="str">
        <f ca="1">IFERROR(__xludf.DUMMYFUNCTION("""COMPUTED_VALUE"""),"5.1.1.0")</f>
        <v>5.1.1.0</v>
      </c>
      <c r="B213" s="49" t="str">
        <f ca="1">IFERROR(__xludf.DUMMYFUNCTION("""COMPUTED_VALUE"""),"Atención en Centros de Desarrollo Infantil/Jefatura del Departamento de CDI, CAIC  y CEDI/Dirección del Área de Centros de Atención Infantil/Coord.3. Operación")</f>
        <v>Atención en Centros de Desarrollo Infantil/Jefatura del Departamento de CDI, CAIC  y CEDI/Dirección del Área de Centros de Atención Infantil/Coord.3. Operación</v>
      </c>
      <c r="C213" s="49" t="str">
        <f ca="1">IFERROR(__xludf.DUMMYFUNCTION("""COMPUTED_VALUE"""),"3. Operación")</f>
        <v>3. Operación</v>
      </c>
      <c r="D213" s="49" t="str">
        <f ca="1">IFERROR(__xludf.DUMMYFUNCTION("""COMPUTED_VALUE"""),"Guadalajara bien educada")</f>
        <v>Guadalajara bien educada</v>
      </c>
      <c r="E213" s="49" t="str">
        <f ca="1">IFERROR(__xludf.DUMMYFUNCTION("""COMPUTED_VALUE"""),"Atención en Centros de Desarrollo Infantil")</f>
        <v>Atención en Centros de Desarrollo Infantil</v>
      </c>
      <c r="F213" s="49" t="str">
        <f ca="1">IFERROR(__xludf.DUMMYFUNCTION("""COMPUTED_VALUE"""),"C1. Servicio de educación inicial y preescolar para niñas y niños en condición de vulnerabilidad económica brindados en CDI, CEDI y CAIC ")</f>
        <v xml:space="preserve">C1. Servicio de educación inicial y preescolar para niñas y niños en condición de vulnerabilidad económica brindados en CDI, CEDI y CAIC </v>
      </c>
      <c r="G213" s="49" t="str">
        <f ca="1">IFERROR(__xludf.DUMMYFUNCTION("""COMPUTED_VALUE"""),"Porcentaje de demanda cubierta sobre servicios de atención educativa y asistencial para niñas y niños en condición de vulnerabilidad económica en 2023")</f>
        <v>Porcentaje de demanda cubierta sobre servicios de atención educativa y asistencial para niñas y niños en condición de vulnerabilidad económica en 2023</v>
      </c>
      <c r="H213" s="49" t="str">
        <f ca="1">IFERROR(__xludf.DUMMYFUNCTION("""COMPUTED_VALUE"""),"AH FEBRERO")</f>
        <v>AH FEBRERO</v>
      </c>
      <c r="I213" s="49" t="str">
        <f ca="1">IFERROR(__xludf.DUMMYFUNCTION("""COMPUTED_VALUE"""),"Febrero")</f>
        <v>Febrero</v>
      </c>
      <c r="J213" s="49" t="str">
        <f ca="1">IFERROR(__xludf.DUMMYFUNCTION("""COMPUTED_VALUE"""),"AH")</f>
        <v>AH</v>
      </c>
      <c r="K213" s="50"/>
      <c r="L213" s="49" t="str">
        <f ca="1">IFERROR(__xludf.DUMMYFUNCTION("""COMPUTED_VALUE"""),"TRIMESTRE 1")</f>
        <v>TRIMESTRE 1</v>
      </c>
      <c r="M213" s="49" t="str">
        <f ca="1">IFERROR(__xludf.DUMMYFUNCTION("""COMPUTED_VALUE"""),"ADOLESCENTES HOMBRES")</f>
        <v>ADOLESCENTES HOMBRES</v>
      </c>
    </row>
    <row r="214" spans="1:13">
      <c r="A214" s="49" t="str">
        <f ca="1">IFERROR(__xludf.DUMMYFUNCTION("""COMPUTED_VALUE"""),"5.1.1.0")</f>
        <v>5.1.1.0</v>
      </c>
      <c r="B214" s="49" t="str">
        <f ca="1">IFERROR(__xludf.DUMMYFUNCTION("""COMPUTED_VALUE"""),"Atención en Centros de Desarrollo Infantil/Jefatura del Departamento de CDI, CAIC  y CEDI/Dirección del Área de Centros de Atención Infantil/Coord.3. Operación")</f>
        <v>Atención en Centros de Desarrollo Infantil/Jefatura del Departamento de CDI, CAIC  y CEDI/Dirección del Área de Centros de Atención Infantil/Coord.3. Operación</v>
      </c>
      <c r="C214" s="49" t="str">
        <f ca="1">IFERROR(__xludf.DUMMYFUNCTION("""COMPUTED_VALUE"""),"3. Operación")</f>
        <v>3. Operación</v>
      </c>
      <c r="D214" s="49" t="str">
        <f ca="1">IFERROR(__xludf.DUMMYFUNCTION("""COMPUTED_VALUE"""),"Guadalajara bien educada")</f>
        <v>Guadalajara bien educada</v>
      </c>
      <c r="E214" s="49" t="str">
        <f ca="1">IFERROR(__xludf.DUMMYFUNCTION("""COMPUTED_VALUE"""),"Atención en Centros de Desarrollo Infantil")</f>
        <v>Atención en Centros de Desarrollo Infantil</v>
      </c>
      <c r="F214" s="49" t="str">
        <f ca="1">IFERROR(__xludf.DUMMYFUNCTION("""COMPUTED_VALUE"""),"C1. Servicio de educación inicial y preescolar para niñas y niños en condición de vulnerabilidad económica brindados en CDI, CEDI y CAIC ")</f>
        <v xml:space="preserve">C1. Servicio de educación inicial y preescolar para niñas y niños en condición de vulnerabilidad económica brindados en CDI, CEDI y CAIC </v>
      </c>
      <c r="G214" s="49" t="str">
        <f ca="1">IFERROR(__xludf.DUMMYFUNCTION("""COMPUTED_VALUE"""),"Porcentaje de demanda cubierta sobre servicios de atención educativa y asistencial para niñas y niños en condición de vulnerabilidad económica en 2023")</f>
        <v>Porcentaje de demanda cubierta sobre servicios de atención educativa y asistencial para niñas y niños en condición de vulnerabilidad económica en 2023</v>
      </c>
      <c r="H214" s="49" t="str">
        <f ca="1">IFERROR(__xludf.DUMMYFUNCTION("""COMPUTED_VALUE"""),"MUJ FEBRERO")</f>
        <v>MUJ FEBRERO</v>
      </c>
      <c r="I214" s="49" t="str">
        <f ca="1">IFERROR(__xludf.DUMMYFUNCTION("""COMPUTED_VALUE"""),"Febrero")</f>
        <v>Febrero</v>
      </c>
      <c r="J214" s="49" t="str">
        <f ca="1">IFERROR(__xludf.DUMMYFUNCTION("""COMPUTED_VALUE"""),"MUJ")</f>
        <v>MUJ</v>
      </c>
      <c r="K214" s="50"/>
      <c r="L214" s="49" t="str">
        <f ca="1">IFERROR(__xludf.DUMMYFUNCTION("""COMPUTED_VALUE"""),"TRIMESTRE 1")</f>
        <v>TRIMESTRE 1</v>
      </c>
      <c r="M214" s="49" t="str">
        <f ca="1">IFERROR(__xludf.DUMMYFUNCTION("""COMPUTED_VALUE"""),"MUJERES ADULTAS")</f>
        <v>MUJERES ADULTAS</v>
      </c>
    </row>
    <row r="215" spans="1:13">
      <c r="A215" s="49" t="str">
        <f ca="1">IFERROR(__xludf.DUMMYFUNCTION("""COMPUTED_VALUE"""),"5.1.1.0")</f>
        <v>5.1.1.0</v>
      </c>
      <c r="B215" s="49" t="str">
        <f ca="1">IFERROR(__xludf.DUMMYFUNCTION("""COMPUTED_VALUE"""),"Atención en Centros de Desarrollo Infantil/Jefatura del Departamento de CDI, CAIC  y CEDI/Dirección del Área de Centros de Atención Infantil/Coord.3. Operación")</f>
        <v>Atención en Centros de Desarrollo Infantil/Jefatura del Departamento de CDI, CAIC  y CEDI/Dirección del Área de Centros de Atención Infantil/Coord.3. Operación</v>
      </c>
      <c r="C215" s="49" t="str">
        <f ca="1">IFERROR(__xludf.DUMMYFUNCTION("""COMPUTED_VALUE"""),"3. Operación")</f>
        <v>3. Operación</v>
      </c>
      <c r="D215" s="49" t="str">
        <f ca="1">IFERROR(__xludf.DUMMYFUNCTION("""COMPUTED_VALUE"""),"Guadalajara bien educada")</f>
        <v>Guadalajara bien educada</v>
      </c>
      <c r="E215" s="49" t="str">
        <f ca="1">IFERROR(__xludf.DUMMYFUNCTION("""COMPUTED_VALUE"""),"Atención en Centros de Desarrollo Infantil")</f>
        <v>Atención en Centros de Desarrollo Infantil</v>
      </c>
      <c r="F215" s="49" t="str">
        <f ca="1">IFERROR(__xludf.DUMMYFUNCTION("""COMPUTED_VALUE"""),"C1. Servicio de educación inicial y preescolar para niñas y niños en condición de vulnerabilidad económica brindados en CDI, CEDI y CAIC ")</f>
        <v xml:space="preserve">C1. Servicio de educación inicial y preescolar para niñas y niños en condición de vulnerabilidad económica brindados en CDI, CEDI y CAIC </v>
      </c>
      <c r="G215" s="49" t="str">
        <f ca="1">IFERROR(__xludf.DUMMYFUNCTION("""COMPUTED_VALUE"""),"Porcentaje de demanda cubierta sobre servicios de atención educativa y asistencial para niñas y niños en condición de vulnerabilidad económica en 2023")</f>
        <v>Porcentaje de demanda cubierta sobre servicios de atención educativa y asistencial para niñas y niños en condición de vulnerabilidad económica en 2023</v>
      </c>
      <c r="H215" s="49" t="str">
        <f ca="1">IFERROR(__xludf.DUMMYFUNCTION("""COMPUTED_VALUE"""),"HOM FEBRERO")</f>
        <v>HOM FEBRERO</v>
      </c>
      <c r="I215" s="49" t="str">
        <f ca="1">IFERROR(__xludf.DUMMYFUNCTION("""COMPUTED_VALUE"""),"Febrero")</f>
        <v>Febrero</v>
      </c>
      <c r="J215" s="49" t="str">
        <f ca="1">IFERROR(__xludf.DUMMYFUNCTION("""COMPUTED_VALUE"""),"HOM")</f>
        <v>HOM</v>
      </c>
      <c r="K215" s="50"/>
      <c r="L215" s="49" t="str">
        <f ca="1">IFERROR(__xludf.DUMMYFUNCTION("""COMPUTED_VALUE"""),"TRIMESTRE 1")</f>
        <v>TRIMESTRE 1</v>
      </c>
      <c r="M215" s="49" t="str">
        <f ca="1">IFERROR(__xludf.DUMMYFUNCTION("""COMPUTED_VALUE"""),"HOMBRES ADULTOS")</f>
        <v>HOMBRES ADULTOS</v>
      </c>
    </row>
    <row r="216" spans="1:13">
      <c r="A216" s="49" t="str">
        <f ca="1">IFERROR(__xludf.DUMMYFUNCTION("""COMPUTED_VALUE"""),"5.1.1.0")</f>
        <v>5.1.1.0</v>
      </c>
      <c r="B216" s="49" t="str">
        <f ca="1">IFERROR(__xludf.DUMMYFUNCTION("""COMPUTED_VALUE"""),"Atención en Centros de Desarrollo Infantil/Jefatura del Departamento de CDI, CAIC  y CEDI/Dirección del Área de Centros de Atención Infantil/Coord.3. Operación")</f>
        <v>Atención en Centros de Desarrollo Infantil/Jefatura del Departamento de CDI, CAIC  y CEDI/Dirección del Área de Centros de Atención Infantil/Coord.3. Operación</v>
      </c>
      <c r="C216" s="49" t="str">
        <f ca="1">IFERROR(__xludf.DUMMYFUNCTION("""COMPUTED_VALUE"""),"3. Operación")</f>
        <v>3. Operación</v>
      </c>
      <c r="D216" s="49" t="str">
        <f ca="1">IFERROR(__xludf.DUMMYFUNCTION("""COMPUTED_VALUE"""),"Guadalajara bien educada")</f>
        <v>Guadalajara bien educada</v>
      </c>
      <c r="E216" s="49" t="str">
        <f ca="1">IFERROR(__xludf.DUMMYFUNCTION("""COMPUTED_VALUE"""),"Atención en Centros de Desarrollo Infantil")</f>
        <v>Atención en Centros de Desarrollo Infantil</v>
      </c>
      <c r="F216" s="49" t="str">
        <f ca="1">IFERROR(__xludf.DUMMYFUNCTION("""COMPUTED_VALUE"""),"C1. Servicio de educación inicial y preescolar para niñas y niños en condición de vulnerabilidad económica brindados en CDI, CEDI y CAIC ")</f>
        <v xml:space="preserve">C1. Servicio de educación inicial y preescolar para niñas y niños en condición de vulnerabilidad económica brindados en CDI, CEDI y CAIC </v>
      </c>
      <c r="G216" s="49" t="str">
        <f ca="1">IFERROR(__xludf.DUMMYFUNCTION("""COMPUTED_VALUE"""),"Porcentaje de demanda cubierta sobre servicios de atención educativa y asistencial para niñas y niños en condición de vulnerabilidad económica en 2023")</f>
        <v>Porcentaje de demanda cubierta sobre servicios de atención educativa y asistencial para niñas y niños en condición de vulnerabilidad económica en 2023</v>
      </c>
      <c r="H216" s="49" t="str">
        <f ca="1">IFERROR(__xludf.DUMMYFUNCTION("""COMPUTED_VALUE"""),"AMM FEBRERO")</f>
        <v>AMM FEBRERO</v>
      </c>
      <c r="I216" s="49" t="str">
        <f ca="1">IFERROR(__xludf.DUMMYFUNCTION("""COMPUTED_VALUE"""),"Febrero")</f>
        <v>Febrero</v>
      </c>
      <c r="J216" s="49" t="str">
        <f ca="1">IFERROR(__xludf.DUMMYFUNCTION("""COMPUTED_VALUE"""),"AMM")</f>
        <v>AMM</v>
      </c>
      <c r="K216" s="50"/>
      <c r="L216" s="49" t="str">
        <f ca="1">IFERROR(__xludf.DUMMYFUNCTION("""COMPUTED_VALUE"""),"TRIMESTRE 1")</f>
        <v>TRIMESTRE 1</v>
      </c>
      <c r="M216" s="49" t="str">
        <f ca="1">IFERROR(__xludf.DUMMYFUNCTION("""COMPUTED_VALUE"""),"ADULTA MAYOR MUJER")</f>
        <v>ADULTA MAYOR MUJER</v>
      </c>
    </row>
    <row r="217" spans="1:13">
      <c r="A217" s="49" t="str">
        <f ca="1">IFERROR(__xludf.DUMMYFUNCTION("""COMPUTED_VALUE"""),"5.1.1.0")</f>
        <v>5.1.1.0</v>
      </c>
      <c r="B217" s="49" t="str">
        <f ca="1">IFERROR(__xludf.DUMMYFUNCTION("""COMPUTED_VALUE"""),"Atención en Centros de Desarrollo Infantil/Jefatura del Departamento de CDI, CAIC  y CEDI/Dirección del Área de Centros de Atención Infantil/Coord.3. Operación")</f>
        <v>Atención en Centros de Desarrollo Infantil/Jefatura del Departamento de CDI, CAIC  y CEDI/Dirección del Área de Centros de Atención Infantil/Coord.3. Operación</v>
      </c>
      <c r="C217" s="49" t="str">
        <f ca="1">IFERROR(__xludf.DUMMYFUNCTION("""COMPUTED_VALUE"""),"3. Operación")</f>
        <v>3. Operación</v>
      </c>
      <c r="D217" s="49" t="str">
        <f ca="1">IFERROR(__xludf.DUMMYFUNCTION("""COMPUTED_VALUE"""),"Guadalajara bien educada")</f>
        <v>Guadalajara bien educada</v>
      </c>
      <c r="E217" s="49" t="str">
        <f ca="1">IFERROR(__xludf.DUMMYFUNCTION("""COMPUTED_VALUE"""),"Atención en Centros de Desarrollo Infantil")</f>
        <v>Atención en Centros de Desarrollo Infantil</v>
      </c>
      <c r="F217" s="49" t="str">
        <f ca="1">IFERROR(__xludf.DUMMYFUNCTION("""COMPUTED_VALUE"""),"C1. Servicio de educación inicial y preescolar para niñas y niños en condición de vulnerabilidad económica brindados en CDI, CEDI y CAIC ")</f>
        <v xml:space="preserve">C1. Servicio de educación inicial y preescolar para niñas y niños en condición de vulnerabilidad económica brindados en CDI, CEDI y CAIC </v>
      </c>
      <c r="G217" s="49" t="str">
        <f ca="1">IFERROR(__xludf.DUMMYFUNCTION("""COMPUTED_VALUE"""),"Porcentaje de demanda cubierta sobre servicios de atención educativa y asistencial para niñas y niños en condición de vulnerabilidad económica en 2023")</f>
        <v>Porcentaje de demanda cubierta sobre servicios de atención educativa y asistencial para niñas y niños en condición de vulnerabilidad económica en 2023</v>
      </c>
      <c r="H217" s="49" t="str">
        <f ca="1">IFERROR(__xludf.DUMMYFUNCTION("""COMPUTED_VALUE"""),"AMH FEBRERO")</f>
        <v>AMH FEBRERO</v>
      </c>
      <c r="I217" s="49" t="str">
        <f ca="1">IFERROR(__xludf.DUMMYFUNCTION("""COMPUTED_VALUE"""),"Febrero")</f>
        <v>Febrero</v>
      </c>
      <c r="J217" s="49" t="str">
        <f ca="1">IFERROR(__xludf.DUMMYFUNCTION("""COMPUTED_VALUE"""),"AMH")</f>
        <v>AMH</v>
      </c>
      <c r="K217" s="50"/>
      <c r="L217" s="49" t="str">
        <f ca="1">IFERROR(__xludf.DUMMYFUNCTION("""COMPUTED_VALUE"""),"TRIMESTRE 1")</f>
        <v>TRIMESTRE 1</v>
      </c>
      <c r="M217" s="49" t="str">
        <f ca="1">IFERROR(__xludf.DUMMYFUNCTION("""COMPUTED_VALUE"""),"ADULTO MAYOR HOMBRE")</f>
        <v>ADULTO MAYOR HOMBRE</v>
      </c>
    </row>
    <row r="218" spans="1:13">
      <c r="A218" s="49" t="str">
        <f ca="1">IFERROR(__xludf.DUMMYFUNCTION("""COMPUTED_VALUE"""),"5.1.1.1")</f>
        <v>5.1.1.1</v>
      </c>
      <c r="B218" s="49" t="str">
        <f ca="1">IFERROR(__xludf.DUMMYFUNCTION("""COMPUTED_VALUE"""),"Atención en Centros de Desarrollo Infantil/Jefatura del Departamento de CDI, CAIC  y CEDI/Dirección del Área de Centros de Atención Infantil/Coord.3. Operación")</f>
        <v>Atención en Centros de Desarrollo Infantil/Jefatura del Departamento de CDI, CAIC  y CEDI/Dirección del Área de Centros de Atención Infantil/Coord.3. Operación</v>
      </c>
      <c r="C218" s="49" t="str">
        <f ca="1">IFERROR(__xludf.DUMMYFUNCTION("""COMPUTED_VALUE"""),"3. Operación")</f>
        <v>3. Operación</v>
      </c>
      <c r="D218" s="49" t="str">
        <f ca="1">IFERROR(__xludf.DUMMYFUNCTION("""COMPUTED_VALUE"""),"Guadalajara bien educada")</f>
        <v>Guadalajara bien educada</v>
      </c>
      <c r="E218" s="49" t="str">
        <f ca="1">IFERROR(__xludf.DUMMYFUNCTION("""COMPUTED_VALUE"""),"Atención en Centros de Desarrollo Infantil")</f>
        <v>Atención en Centros de Desarrollo Infantil</v>
      </c>
      <c r="F218" s="49" t="str">
        <f ca="1">IFERROR(__xludf.DUMMYFUNCTION("""COMPUTED_VALUE"""),"A1C1. Procesos de formación brindados en CDI, CEDI y CAIC de educación inicial y preescolar ")</f>
        <v xml:space="preserve">A1C1. Procesos de formación brindados en CDI, CEDI y CAIC de educación inicial y preescolar </v>
      </c>
      <c r="G218" s="49" t="str">
        <f ca="1">IFERROR(__xludf.DUMMYFUNCTION("""COMPUTED_VALUE"""),"Porcentaje de Niñas y Niños que reciben en educación inicial y preescolar en CDI, CEDI y CAIC en 2023")</f>
        <v>Porcentaje de Niñas y Niños que reciben en educación inicial y preescolar en CDI, CEDI y CAIC en 2023</v>
      </c>
      <c r="H218" s="49" t="str">
        <f ca="1">IFERROR(__xludf.DUMMYFUNCTION("""COMPUTED_VALUE"""),"NAS FEBRERO")</f>
        <v>NAS FEBRERO</v>
      </c>
      <c r="I218" s="49" t="str">
        <f ca="1">IFERROR(__xludf.DUMMYFUNCTION("""COMPUTED_VALUE"""),"Febrero")</f>
        <v>Febrero</v>
      </c>
      <c r="J218" s="49" t="str">
        <f ca="1">IFERROR(__xludf.DUMMYFUNCTION("""COMPUTED_VALUE"""),"NAS")</f>
        <v>NAS</v>
      </c>
      <c r="K218" s="50">
        <f ca="1">IFERROR(__xludf.DUMMYFUNCTION("""COMPUTED_VALUE"""),17)</f>
        <v>17</v>
      </c>
      <c r="L218" s="49" t="str">
        <f ca="1">IFERROR(__xludf.DUMMYFUNCTION("""COMPUTED_VALUE"""),"TRIMESTRE 1")</f>
        <v>TRIMESTRE 1</v>
      </c>
      <c r="M218" s="49" t="str">
        <f ca="1">IFERROR(__xludf.DUMMYFUNCTION("""COMPUTED_VALUE"""),"NIÑAS")</f>
        <v>NIÑAS</v>
      </c>
    </row>
    <row r="219" spans="1:13">
      <c r="A219" s="49" t="str">
        <f ca="1">IFERROR(__xludf.DUMMYFUNCTION("""COMPUTED_VALUE"""),"5.1.1.1")</f>
        <v>5.1.1.1</v>
      </c>
      <c r="B219" s="49" t="str">
        <f ca="1">IFERROR(__xludf.DUMMYFUNCTION("""COMPUTED_VALUE"""),"Atención en Centros de Desarrollo Infantil/Jefatura del Departamento de CDI, CAIC  y CEDI/Dirección del Área de Centros de Atención Infantil/Coord.3. Operación")</f>
        <v>Atención en Centros de Desarrollo Infantil/Jefatura del Departamento de CDI, CAIC  y CEDI/Dirección del Área de Centros de Atención Infantil/Coord.3. Operación</v>
      </c>
      <c r="C219" s="49" t="str">
        <f ca="1">IFERROR(__xludf.DUMMYFUNCTION("""COMPUTED_VALUE"""),"3. Operación")</f>
        <v>3. Operación</v>
      </c>
      <c r="D219" s="49" t="str">
        <f ca="1">IFERROR(__xludf.DUMMYFUNCTION("""COMPUTED_VALUE"""),"Guadalajara bien educada")</f>
        <v>Guadalajara bien educada</v>
      </c>
      <c r="E219" s="49" t="str">
        <f ca="1">IFERROR(__xludf.DUMMYFUNCTION("""COMPUTED_VALUE"""),"Atención en Centros de Desarrollo Infantil")</f>
        <v>Atención en Centros de Desarrollo Infantil</v>
      </c>
      <c r="F219" s="49" t="str">
        <f ca="1">IFERROR(__xludf.DUMMYFUNCTION("""COMPUTED_VALUE"""),"A1C1. Procesos de formación brindados en CDI, CEDI y CAIC de educación inicial y preescolar ")</f>
        <v xml:space="preserve">A1C1. Procesos de formación brindados en CDI, CEDI y CAIC de educación inicial y preescolar </v>
      </c>
      <c r="G219" s="49" t="str">
        <f ca="1">IFERROR(__xludf.DUMMYFUNCTION("""COMPUTED_VALUE"""),"Porcentaje de Niñas y Niños que reciben en educación inicial y preescolar en CDI, CEDI y CAIC en 2023")</f>
        <v>Porcentaje de Niñas y Niños que reciben en educación inicial y preescolar en CDI, CEDI y CAIC en 2023</v>
      </c>
      <c r="H219" s="49" t="str">
        <f ca="1">IFERROR(__xludf.DUMMYFUNCTION("""COMPUTED_VALUE"""),"NOS FEBRERO")</f>
        <v>NOS FEBRERO</v>
      </c>
      <c r="I219" s="49" t="str">
        <f ca="1">IFERROR(__xludf.DUMMYFUNCTION("""COMPUTED_VALUE"""),"Febrero")</f>
        <v>Febrero</v>
      </c>
      <c r="J219" s="49" t="str">
        <f ca="1">IFERROR(__xludf.DUMMYFUNCTION("""COMPUTED_VALUE"""),"NOS")</f>
        <v>NOS</v>
      </c>
      <c r="K219" s="50">
        <f ca="1">IFERROR(__xludf.DUMMYFUNCTION("""COMPUTED_VALUE"""),12)</f>
        <v>12</v>
      </c>
      <c r="L219" s="49" t="str">
        <f ca="1">IFERROR(__xludf.DUMMYFUNCTION("""COMPUTED_VALUE"""),"TRIMESTRE 1")</f>
        <v>TRIMESTRE 1</v>
      </c>
      <c r="M219" s="49" t="str">
        <f ca="1">IFERROR(__xludf.DUMMYFUNCTION("""COMPUTED_VALUE"""),"NIÑOS")</f>
        <v>NIÑOS</v>
      </c>
    </row>
    <row r="220" spans="1:13">
      <c r="A220" s="49" t="str">
        <f ca="1">IFERROR(__xludf.DUMMYFUNCTION("""COMPUTED_VALUE"""),"5.1.1.1")</f>
        <v>5.1.1.1</v>
      </c>
      <c r="B220" s="49" t="str">
        <f ca="1">IFERROR(__xludf.DUMMYFUNCTION("""COMPUTED_VALUE"""),"Atención en Centros de Desarrollo Infantil/Jefatura del Departamento de CDI, CAIC  y CEDI/Dirección del Área de Centros de Atención Infantil/Coord.3. Operación")</f>
        <v>Atención en Centros de Desarrollo Infantil/Jefatura del Departamento de CDI, CAIC  y CEDI/Dirección del Área de Centros de Atención Infantil/Coord.3. Operación</v>
      </c>
      <c r="C220" s="49" t="str">
        <f ca="1">IFERROR(__xludf.DUMMYFUNCTION("""COMPUTED_VALUE"""),"3. Operación")</f>
        <v>3. Operación</v>
      </c>
      <c r="D220" s="49" t="str">
        <f ca="1">IFERROR(__xludf.DUMMYFUNCTION("""COMPUTED_VALUE"""),"Guadalajara bien educada")</f>
        <v>Guadalajara bien educada</v>
      </c>
      <c r="E220" s="49" t="str">
        <f ca="1">IFERROR(__xludf.DUMMYFUNCTION("""COMPUTED_VALUE"""),"Atención en Centros de Desarrollo Infantil")</f>
        <v>Atención en Centros de Desarrollo Infantil</v>
      </c>
      <c r="F220" s="49" t="str">
        <f ca="1">IFERROR(__xludf.DUMMYFUNCTION("""COMPUTED_VALUE"""),"A1C1. Procesos de formación brindados en CDI, CEDI y CAIC de educación inicial y preescolar ")</f>
        <v xml:space="preserve">A1C1. Procesos de formación brindados en CDI, CEDI y CAIC de educación inicial y preescolar </v>
      </c>
      <c r="G220" s="49" t="str">
        <f ca="1">IFERROR(__xludf.DUMMYFUNCTION("""COMPUTED_VALUE"""),"Porcentaje de Niñas y Niños que reciben en educación inicial y preescolar en CDI, CEDI y CAIC en 2023")</f>
        <v>Porcentaje de Niñas y Niños que reciben en educación inicial y preescolar en CDI, CEDI y CAIC en 2023</v>
      </c>
      <c r="H220" s="49" t="str">
        <f ca="1">IFERROR(__xludf.DUMMYFUNCTION("""COMPUTED_VALUE"""),"AM FEBRERO")</f>
        <v>AM FEBRERO</v>
      </c>
      <c r="I220" s="49" t="str">
        <f ca="1">IFERROR(__xludf.DUMMYFUNCTION("""COMPUTED_VALUE"""),"Febrero")</f>
        <v>Febrero</v>
      </c>
      <c r="J220" s="49" t="str">
        <f ca="1">IFERROR(__xludf.DUMMYFUNCTION("""COMPUTED_VALUE"""),"AM")</f>
        <v>AM</v>
      </c>
      <c r="K220" s="50"/>
      <c r="L220" s="49" t="str">
        <f ca="1">IFERROR(__xludf.DUMMYFUNCTION("""COMPUTED_VALUE"""),"TRIMESTRE 1")</f>
        <v>TRIMESTRE 1</v>
      </c>
      <c r="M220" s="49" t="str">
        <f ca="1">IFERROR(__xludf.DUMMYFUNCTION("""COMPUTED_VALUE"""),"ADOLESCENTES MUJERES")</f>
        <v>ADOLESCENTES MUJERES</v>
      </c>
    </row>
    <row r="221" spans="1:13">
      <c r="A221" s="49" t="str">
        <f ca="1">IFERROR(__xludf.DUMMYFUNCTION("""COMPUTED_VALUE"""),"5.1.1.1")</f>
        <v>5.1.1.1</v>
      </c>
      <c r="B221" s="49" t="str">
        <f ca="1">IFERROR(__xludf.DUMMYFUNCTION("""COMPUTED_VALUE"""),"Atención en Centros de Desarrollo Infantil/Jefatura del Departamento de CDI, CAIC  y CEDI/Dirección del Área de Centros de Atención Infantil/Coord.3. Operación")</f>
        <v>Atención en Centros de Desarrollo Infantil/Jefatura del Departamento de CDI, CAIC  y CEDI/Dirección del Área de Centros de Atención Infantil/Coord.3. Operación</v>
      </c>
      <c r="C221" s="49" t="str">
        <f ca="1">IFERROR(__xludf.DUMMYFUNCTION("""COMPUTED_VALUE"""),"3. Operación")</f>
        <v>3. Operación</v>
      </c>
      <c r="D221" s="49" t="str">
        <f ca="1">IFERROR(__xludf.DUMMYFUNCTION("""COMPUTED_VALUE"""),"Guadalajara bien educada")</f>
        <v>Guadalajara bien educada</v>
      </c>
      <c r="E221" s="49" t="str">
        <f ca="1">IFERROR(__xludf.DUMMYFUNCTION("""COMPUTED_VALUE"""),"Atención en Centros de Desarrollo Infantil")</f>
        <v>Atención en Centros de Desarrollo Infantil</v>
      </c>
      <c r="F221" s="49" t="str">
        <f ca="1">IFERROR(__xludf.DUMMYFUNCTION("""COMPUTED_VALUE"""),"A1C1. Procesos de formación brindados en CDI, CEDI y CAIC de educación inicial y preescolar ")</f>
        <v xml:space="preserve">A1C1. Procesos de formación brindados en CDI, CEDI y CAIC de educación inicial y preescolar </v>
      </c>
      <c r="G221" s="49" t="str">
        <f ca="1">IFERROR(__xludf.DUMMYFUNCTION("""COMPUTED_VALUE"""),"Porcentaje de Niñas y Niños que reciben en educación inicial y preescolar en CDI, CEDI y CAIC en 2023")</f>
        <v>Porcentaje de Niñas y Niños que reciben en educación inicial y preescolar en CDI, CEDI y CAIC en 2023</v>
      </c>
      <c r="H221" s="49" t="str">
        <f ca="1">IFERROR(__xludf.DUMMYFUNCTION("""COMPUTED_VALUE"""),"AH FEBRERO")</f>
        <v>AH FEBRERO</v>
      </c>
      <c r="I221" s="49" t="str">
        <f ca="1">IFERROR(__xludf.DUMMYFUNCTION("""COMPUTED_VALUE"""),"Febrero")</f>
        <v>Febrero</v>
      </c>
      <c r="J221" s="49" t="str">
        <f ca="1">IFERROR(__xludf.DUMMYFUNCTION("""COMPUTED_VALUE"""),"AH")</f>
        <v>AH</v>
      </c>
      <c r="K221" s="50"/>
      <c r="L221" s="49" t="str">
        <f ca="1">IFERROR(__xludf.DUMMYFUNCTION("""COMPUTED_VALUE"""),"TRIMESTRE 1")</f>
        <v>TRIMESTRE 1</v>
      </c>
      <c r="M221" s="49" t="str">
        <f ca="1">IFERROR(__xludf.DUMMYFUNCTION("""COMPUTED_VALUE"""),"ADOLESCENTES HOMBRES")</f>
        <v>ADOLESCENTES HOMBRES</v>
      </c>
    </row>
    <row r="222" spans="1:13">
      <c r="A222" s="49" t="str">
        <f ca="1">IFERROR(__xludf.DUMMYFUNCTION("""COMPUTED_VALUE"""),"5.1.1.1")</f>
        <v>5.1.1.1</v>
      </c>
      <c r="B222" s="49" t="str">
        <f ca="1">IFERROR(__xludf.DUMMYFUNCTION("""COMPUTED_VALUE"""),"Atención en Centros de Desarrollo Infantil/Jefatura del Departamento de CDI, CAIC  y CEDI/Dirección del Área de Centros de Atención Infantil/Coord.3. Operación")</f>
        <v>Atención en Centros de Desarrollo Infantil/Jefatura del Departamento de CDI, CAIC  y CEDI/Dirección del Área de Centros de Atención Infantil/Coord.3. Operación</v>
      </c>
      <c r="C222" s="49" t="str">
        <f ca="1">IFERROR(__xludf.DUMMYFUNCTION("""COMPUTED_VALUE"""),"3. Operación")</f>
        <v>3. Operación</v>
      </c>
      <c r="D222" s="49" t="str">
        <f ca="1">IFERROR(__xludf.DUMMYFUNCTION("""COMPUTED_VALUE"""),"Guadalajara bien educada")</f>
        <v>Guadalajara bien educada</v>
      </c>
      <c r="E222" s="49" t="str">
        <f ca="1">IFERROR(__xludf.DUMMYFUNCTION("""COMPUTED_VALUE"""),"Atención en Centros de Desarrollo Infantil")</f>
        <v>Atención en Centros de Desarrollo Infantil</v>
      </c>
      <c r="F222" s="49" t="str">
        <f ca="1">IFERROR(__xludf.DUMMYFUNCTION("""COMPUTED_VALUE"""),"A1C1. Procesos de formación brindados en CDI, CEDI y CAIC de educación inicial y preescolar ")</f>
        <v xml:space="preserve">A1C1. Procesos de formación brindados en CDI, CEDI y CAIC de educación inicial y preescolar </v>
      </c>
      <c r="G222" s="49" t="str">
        <f ca="1">IFERROR(__xludf.DUMMYFUNCTION("""COMPUTED_VALUE"""),"Porcentaje de Niñas y Niños que reciben en educación inicial y preescolar en CDI, CEDI y CAIC en 2023")</f>
        <v>Porcentaje de Niñas y Niños que reciben en educación inicial y preescolar en CDI, CEDI y CAIC en 2023</v>
      </c>
      <c r="H222" s="49" t="str">
        <f ca="1">IFERROR(__xludf.DUMMYFUNCTION("""COMPUTED_VALUE"""),"MUJ FEBRERO")</f>
        <v>MUJ FEBRERO</v>
      </c>
      <c r="I222" s="49" t="str">
        <f ca="1">IFERROR(__xludf.DUMMYFUNCTION("""COMPUTED_VALUE"""),"Febrero")</f>
        <v>Febrero</v>
      </c>
      <c r="J222" s="49" t="str">
        <f ca="1">IFERROR(__xludf.DUMMYFUNCTION("""COMPUTED_VALUE"""),"MUJ")</f>
        <v>MUJ</v>
      </c>
      <c r="K222" s="50"/>
      <c r="L222" s="49" t="str">
        <f ca="1">IFERROR(__xludf.DUMMYFUNCTION("""COMPUTED_VALUE"""),"TRIMESTRE 1")</f>
        <v>TRIMESTRE 1</v>
      </c>
      <c r="M222" s="49" t="str">
        <f ca="1">IFERROR(__xludf.DUMMYFUNCTION("""COMPUTED_VALUE"""),"MUJERES ADULTAS")</f>
        <v>MUJERES ADULTAS</v>
      </c>
    </row>
    <row r="223" spans="1:13">
      <c r="A223" s="49" t="str">
        <f ca="1">IFERROR(__xludf.DUMMYFUNCTION("""COMPUTED_VALUE"""),"5.1.1.1")</f>
        <v>5.1.1.1</v>
      </c>
      <c r="B223" s="49" t="str">
        <f ca="1">IFERROR(__xludf.DUMMYFUNCTION("""COMPUTED_VALUE"""),"Atención en Centros de Desarrollo Infantil/Jefatura del Departamento de CDI, CAIC  y CEDI/Dirección del Área de Centros de Atención Infantil/Coord.3. Operación")</f>
        <v>Atención en Centros de Desarrollo Infantil/Jefatura del Departamento de CDI, CAIC  y CEDI/Dirección del Área de Centros de Atención Infantil/Coord.3. Operación</v>
      </c>
      <c r="C223" s="49" t="str">
        <f ca="1">IFERROR(__xludf.DUMMYFUNCTION("""COMPUTED_VALUE"""),"3. Operación")</f>
        <v>3. Operación</v>
      </c>
      <c r="D223" s="49" t="str">
        <f ca="1">IFERROR(__xludf.DUMMYFUNCTION("""COMPUTED_VALUE"""),"Guadalajara bien educada")</f>
        <v>Guadalajara bien educada</v>
      </c>
      <c r="E223" s="49" t="str">
        <f ca="1">IFERROR(__xludf.DUMMYFUNCTION("""COMPUTED_VALUE"""),"Atención en Centros de Desarrollo Infantil")</f>
        <v>Atención en Centros de Desarrollo Infantil</v>
      </c>
      <c r="F223" s="49" t="str">
        <f ca="1">IFERROR(__xludf.DUMMYFUNCTION("""COMPUTED_VALUE"""),"A1C1. Procesos de formación brindados en CDI, CEDI y CAIC de educación inicial y preescolar ")</f>
        <v xml:space="preserve">A1C1. Procesos de formación brindados en CDI, CEDI y CAIC de educación inicial y preescolar </v>
      </c>
      <c r="G223" s="49" t="str">
        <f ca="1">IFERROR(__xludf.DUMMYFUNCTION("""COMPUTED_VALUE"""),"Porcentaje de Niñas y Niños que reciben en educación inicial y preescolar en CDI, CEDI y CAIC en 2023")</f>
        <v>Porcentaje de Niñas y Niños que reciben en educación inicial y preescolar en CDI, CEDI y CAIC en 2023</v>
      </c>
      <c r="H223" s="49" t="str">
        <f ca="1">IFERROR(__xludf.DUMMYFUNCTION("""COMPUTED_VALUE"""),"HOM FEBRERO")</f>
        <v>HOM FEBRERO</v>
      </c>
      <c r="I223" s="49" t="str">
        <f ca="1">IFERROR(__xludf.DUMMYFUNCTION("""COMPUTED_VALUE"""),"Febrero")</f>
        <v>Febrero</v>
      </c>
      <c r="J223" s="49" t="str">
        <f ca="1">IFERROR(__xludf.DUMMYFUNCTION("""COMPUTED_VALUE"""),"HOM")</f>
        <v>HOM</v>
      </c>
      <c r="K223" s="50"/>
      <c r="L223" s="49" t="str">
        <f ca="1">IFERROR(__xludf.DUMMYFUNCTION("""COMPUTED_VALUE"""),"TRIMESTRE 1")</f>
        <v>TRIMESTRE 1</v>
      </c>
      <c r="M223" s="49" t="str">
        <f ca="1">IFERROR(__xludf.DUMMYFUNCTION("""COMPUTED_VALUE"""),"HOMBRES ADULTOS")</f>
        <v>HOMBRES ADULTOS</v>
      </c>
    </row>
    <row r="224" spans="1:13">
      <c r="A224" s="49" t="str">
        <f ca="1">IFERROR(__xludf.DUMMYFUNCTION("""COMPUTED_VALUE"""),"5.1.1.1")</f>
        <v>5.1.1.1</v>
      </c>
      <c r="B224" s="49" t="str">
        <f ca="1">IFERROR(__xludf.DUMMYFUNCTION("""COMPUTED_VALUE"""),"Atención en Centros de Desarrollo Infantil/Jefatura del Departamento de CDI, CAIC  y CEDI/Dirección del Área de Centros de Atención Infantil/Coord.3. Operación")</f>
        <v>Atención en Centros de Desarrollo Infantil/Jefatura del Departamento de CDI, CAIC  y CEDI/Dirección del Área de Centros de Atención Infantil/Coord.3. Operación</v>
      </c>
      <c r="C224" s="49" t="str">
        <f ca="1">IFERROR(__xludf.DUMMYFUNCTION("""COMPUTED_VALUE"""),"3. Operación")</f>
        <v>3. Operación</v>
      </c>
      <c r="D224" s="49" t="str">
        <f ca="1">IFERROR(__xludf.DUMMYFUNCTION("""COMPUTED_VALUE"""),"Guadalajara bien educada")</f>
        <v>Guadalajara bien educada</v>
      </c>
      <c r="E224" s="49" t="str">
        <f ca="1">IFERROR(__xludf.DUMMYFUNCTION("""COMPUTED_VALUE"""),"Atención en Centros de Desarrollo Infantil")</f>
        <v>Atención en Centros de Desarrollo Infantil</v>
      </c>
      <c r="F224" s="49" t="str">
        <f ca="1">IFERROR(__xludf.DUMMYFUNCTION("""COMPUTED_VALUE"""),"A1C1. Procesos de formación brindados en CDI, CEDI y CAIC de educación inicial y preescolar ")</f>
        <v xml:space="preserve">A1C1. Procesos de formación brindados en CDI, CEDI y CAIC de educación inicial y preescolar </v>
      </c>
      <c r="G224" s="49" t="str">
        <f ca="1">IFERROR(__xludf.DUMMYFUNCTION("""COMPUTED_VALUE"""),"Porcentaje de Niñas y Niños que reciben en educación inicial y preescolar en CDI, CEDI y CAIC en 2023")</f>
        <v>Porcentaje de Niñas y Niños que reciben en educación inicial y preescolar en CDI, CEDI y CAIC en 2023</v>
      </c>
      <c r="H224" s="49" t="str">
        <f ca="1">IFERROR(__xludf.DUMMYFUNCTION("""COMPUTED_VALUE"""),"AMM FEBRERO")</f>
        <v>AMM FEBRERO</v>
      </c>
      <c r="I224" s="49" t="str">
        <f ca="1">IFERROR(__xludf.DUMMYFUNCTION("""COMPUTED_VALUE"""),"Febrero")</f>
        <v>Febrero</v>
      </c>
      <c r="J224" s="49" t="str">
        <f ca="1">IFERROR(__xludf.DUMMYFUNCTION("""COMPUTED_VALUE"""),"AMM")</f>
        <v>AMM</v>
      </c>
      <c r="K224" s="50"/>
      <c r="L224" s="49" t="str">
        <f ca="1">IFERROR(__xludf.DUMMYFUNCTION("""COMPUTED_VALUE"""),"TRIMESTRE 1")</f>
        <v>TRIMESTRE 1</v>
      </c>
      <c r="M224" s="49" t="str">
        <f ca="1">IFERROR(__xludf.DUMMYFUNCTION("""COMPUTED_VALUE"""),"ADULTA MAYOR MUJER")</f>
        <v>ADULTA MAYOR MUJER</v>
      </c>
    </row>
    <row r="225" spans="1:13">
      <c r="A225" s="49" t="str">
        <f ca="1">IFERROR(__xludf.DUMMYFUNCTION("""COMPUTED_VALUE"""),"5.1.1.1")</f>
        <v>5.1.1.1</v>
      </c>
      <c r="B225" s="49" t="str">
        <f ca="1">IFERROR(__xludf.DUMMYFUNCTION("""COMPUTED_VALUE"""),"Atención en Centros de Desarrollo Infantil/Jefatura del Departamento de CDI, CAIC  y CEDI/Dirección del Área de Centros de Atención Infantil/Coord.3. Operación")</f>
        <v>Atención en Centros de Desarrollo Infantil/Jefatura del Departamento de CDI, CAIC  y CEDI/Dirección del Área de Centros de Atención Infantil/Coord.3. Operación</v>
      </c>
      <c r="C225" s="49" t="str">
        <f ca="1">IFERROR(__xludf.DUMMYFUNCTION("""COMPUTED_VALUE"""),"3. Operación")</f>
        <v>3. Operación</v>
      </c>
      <c r="D225" s="49" t="str">
        <f ca="1">IFERROR(__xludf.DUMMYFUNCTION("""COMPUTED_VALUE"""),"Guadalajara bien educada")</f>
        <v>Guadalajara bien educada</v>
      </c>
      <c r="E225" s="49" t="str">
        <f ca="1">IFERROR(__xludf.DUMMYFUNCTION("""COMPUTED_VALUE"""),"Atención en Centros de Desarrollo Infantil")</f>
        <v>Atención en Centros de Desarrollo Infantil</v>
      </c>
      <c r="F225" s="49" t="str">
        <f ca="1">IFERROR(__xludf.DUMMYFUNCTION("""COMPUTED_VALUE"""),"A1C1. Procesos de formación brindados en CDI, CEDI y CAIC de educación inicial y preescolar ")</f>
        <v xml:space="preserve">A1C1. Procesos de formación brindados en CDI, CEDI y CAIC de educación inicial y preescolar </v>
      </c>
      <c r="G225" s="49" t="str">
        <f ca="1">IFERROR(__xludf.DUMMYFUNCTION("""COMPUTED_VALUE"""),"Porcentaje de Niñas y Niños que reciben en educación inicial y preescolar en CDI, CEDI y CAIC en 2023")</f>
        <v>Porcentaje de Niñas y Niños que reciben en educación inicial y preescolar en CDI, CEDI y CAIC en 2023</v>
      </c>
      <c r="H225" s="49" t="str">
        <f ca="1">IFERROR(__xludf.DUMMYFUNCTION("""COMPUTED_VALUE"""),"AMH FEBRERO")</f>
        <v>AMH FEBRERO</v>
      </c>
      <c r="I225" s="49" t="str">
        <f ca="1">IFERROR(__xludf.DUMMYFUNCTION("""COMPUTED_VALUE"""),"Febrero")</f>
        <v>Febrero</v>
      </c>
      <c r="J225" s="49" t="str">
        <f ca="1">IFERROR(__xludf.DUMMYFUNCTION("""COMPUTED_VALUE"""),"AMH")</f>
        <v>AMH</v>
      </c>
      <c r="K225" s="50"/>
      <c r="L225" s="49" t="str">
        <f ca="1">IFERROR(__xludf.DUMMYFUNCTION("""COMPUTED_VALUE"""),"TRIMESTRE 1")</f>
        <v>TRIMESTRE 1</v>
      </c>
      <c r="M225" s="49" t="str">
        <f ca="1">IFERROR(__xludf.DUMMYFUNCTION("""COMPUTED_VALUE"""),"ADULTO MAYOR HOMBRE")</f>
        <v>ADULTO MAYOR HOMBRE</v>
      </c>
    </row>
    <row r="226" spans="1:13">
      <c r="A226" s="49" t="str">
        <f ca="1">IFERROR(__xludf.DUMMYFUNCTION("""COMPUTED_VALUE"""),"5.1.1.0")</f>
        <v>5.1.1.0</v>
      </c>
      <c r="B226" s="49" t="str">
        <f ca="1">IFERROR(__xludf.DUMMYFUNCTION("""COMPUTED_VALUE"""),"Atención en Centros de Desarrollo Infantil/Jefatura del Departamento de CDI, CAIC  y CEDI/Dirección del Área de Centros de Atención Infantil/Coord.3. Operación")</f>
        <v>Atención en Centros de Desarrollo Infantil/Jefatura del Departamento de CDI, CAIC  y CEDI/Dirección del Área de Centros de Atención Infantil/Coord.3. Operación</v>
      </c>
      <c r="C226" s="49" t="str">
        <f ca="1">IFERROR(__xludf.DUMMYFUNCTION("""COMPUTED_VALUE"""),"3. Operación")</f>
        <v>3. Operación</v>
      </c>
      <c r="D226" s="49" t="str">
        <f ca="1">IFERROR(__xludf.DUMMYFUNCTION("""COMPUTED_VALUE"""),"Guadalajara bien educada")</f>
        <v>Guadalajara bien educada</v>
      </c>
      <c r="E226" s="49" t="str">
        <f ca="1">IFERROR(__xludf.DUMMYFUNCTION("""COMPUTED_VALUE"""),"Atención en Centros de Desarrollo Infantil")</f>
        <v>Atención en Centros de Desarrollo Infantil</v>
      </c>
      <c r="F226" s="49" t="str">
        <f ca="1">IFERROR(__xludf.DUMMYFUNCTION("""COMPUTED_VALUE"""),"C1. Servicio de educación inicial y preescolar para niñas y niños en condición de vulnerabilidad económica brindados en CDI, CEDI y CAIC ")</f>
        <v xml:space="preserve">C1. Servicio de educación inicial y preescolar para niñas y niños en condición de vulnerabilidad económica brindados en CDI, CEDI y CAIC </v>
      </c>
      <c r="G226" s="49" t="str">
        <f ca="1">IFERROR(__xludf.DUMMYFUNCTION("""COMPUTED_VALUE"""),"Porcentaje de demanda cubierta sobre servicios de atención educativa y asistencial para niñas y niños en condición de vulnerabilidad económica en 2023")</f>
        <v>Porcentaje de demanda cubierta sobre servicios de atención educativa y asistencial para niñas y niños en condición de vulnerabilidad económica en 2023</v>
      </c>
      <c r="H226" s="49" t="str">
        <f ca="1">IFERROR(__xludf.DUMMYFUNCTION("""COMPUTED_VALUE"""),"NAS MARZO")</f>
        <v>NAS MARZO</v>
      </c>
      <c r="I226" s="49" t="str">
        <f ca="1">IFERROR(__xludf.DUMMYFUNCTION("""COMPUTED_VALUE"""),"Marzo")</f>
        <v>Marzo</v>
      </c>
      <c r="J226" s="49" t="str">
        <f ca="1">IFERROR(__xludf.DUMMYFUNCTION("""COMPUTED_VALUE"""),"NAS")</f>
        <v>NAS</v>
      </c>
      <c r="K226" s="50">
        <f ca="1">IFERROR(__xludf.DUMMYFUNCTION("""COMPUTED_VALUE"""),12)</f>
        <v>12</v>
      </c>
      <c r="L226" s="49" t="str">
        <f ca="1">IFERROR(__xludf.DUMMYFUNCTION("""COMPUTED_VALUE"""),"TRIMESTRE 1")</f>
        <v>TRIMESTRE 1</v>
      </c>
      <c r="M226" s="49" t="str">
        <f ca="1">IFERROR(__xludf.DUMMYFUNCTION("""COMPUTED_VALUE"""),"NIÑAS")</f>
        <v>NIÑAS</v>
      </c>
    </row>
    <row r="227" spans="1:13">
      <c r="A227" s="49" t="str">
        <f ca="1">IFERROR(__xludf.DUMMYFUNCTION("""COMPUTED_VALUE"""),"5.1.1.0")</f>
        <v>5.1.1.0</v>
      </c>
      <c r="B227" s="49" t="str">
        <f ca="1">IFERROR(__xludf.DUMMYFUNCTION("""COMPUTED_VALUE"""),"Atención en Centros de Desarrollo Infantil/Jefatura del Departamento de CDI, CAIC  y CEDI/Dirección del Área de Centros de Atención Infantil/Coord.3. Operación")</f>
        <v>Atención en Centros de Desarrollo Infantil/Jefatura del Departamento de CDI, CAIC  y CEDI/Dirección del Área de Centros de Atención Infantil/Coord.3. Operación</v>
      </c>
      <c r="C227" s="49" t="str">
        <f ca="1">IFERROR(__xludf.DUMMYFUNCTION("""COMPUTED_VALUE"""),"3. Operación")</f>
        <v>3. Operación</v>
      </c>
      <c r="D227" s="49" t="str">
        <f ca="1">IFERROR(__xludf.DUMMYFUNCTION("""COMPUTED_VALUE"""),"Guadalajara bien educada")</f>
        <v>Guadalajara bien educada</v>
      </c>
      <c r="E227" s="49" t="str">
        <f ca="1">IFERROR(__xludf.DUMMYFUNCTION("""COMPUTED_VALUE"""),"Atención en Centros de Desarrollo Infantil")</f>
        <v>Atención en Centros de Desarrollo Infantil</v>
      </c>
      <c r="F227" s="49" t="str">
        <f ca="1">IFERROR(__xludf.DUMMYFUNCTION("""COMPUTED_VALUE"""),"C1. Servicio de educación inicial y preescolar para niñas y niños en condición de vulnerabilidad económica brindados en CDI, CEDI y CAIC ")</f>
        <v xml:space="preserve">C1. Servicio de educación inicial y preescolar para niñas y niños en condición de vulnerabilidad económica brindados en CDI, CEDI y CAIC </v>
      </c>
      <c r="G227" s="49" t="str">
        <f ca="1">IFERROR(__xludf.DUMMYFUNCTION("""COMPUTED_VALUE"""),"Porcentaje de demanda cubierta sobre servicios de atención educativa y asistencial para niñas y niños en condición de vulnerabilidad económica en 2023")</f>
        <v>Porcentaje de demanda cubierta sobre servicios de atención educativa y asistencial para niñas y niños en condición de vulnerabilidad económica en 2023</v>
      </c>
      <c r="H227" s="49" t="str">
        <f ca="1">IFERROR(__xludf.DUMMYFUNCTION("""COMPUTED_VALUE"""),"NOS MARZO")</f>
        <v>NOS MARZO</v>
      </c>
      <c r="I227" s="49" t="str">
        <f ca="1">IFERROR(__xludf.DUMMYFUNCTION("""COMPUTED_VALUE"""),"Marzo")</f>
        <v>Marzo</v>
      </c>
      <c r="J227" s="49" t="str">
        <f ca="1">IFERROR(__xludf.DUMMYFUNCTION("""COMPUTED_VALUE"""),"NOS")</f>
        <v>NOS</v>
      </c>
      <c r="K227" s="50">
        <f ca="1">IFERROR(__xludf.DUMMYFUNCTION("""COMPUTED_VALUE"""),23)</f>
        <v>23</v>
      </c>
      <c r="L227" s="49" t="str">
        <f ca="1">IFERROR(__xludf.DUMMYFUNCTION("""COMPUTED_VALUE"""),"TRIMESTRE 1")</f>
        <v>TRIMESTRE 1</v>
      </c>
      <c r="M227" s="49" t="str">
        <f ca="1">IFERROR(__xludf.DUMMYFUNCTION("""COMPUTED_VALUE"""),"NIÑOS")</f>
        <v>NIÑOS</v>
      </c>
    </row>
    <row r="228" spans="1:13">
      <c r="A228" s="49" t="str">
        <f ca="1">IFERROR(__xludf.DUMMYFUNCTION("""COMPUTED_VALUE"""),"5.1.1.0")</f>
        <v>5.1.1.0</v>
      </c>
      <c r="B228" s="49" t="str">
        <f ca="1">IFERROR(__xludf.DUMMYFUNCTION("""COMPUTED_VALUE"""),"Atención en Centros de Desarrollo Infantil/Jefatura del Departamento de CDI, CAIC  y CEDI/Dirección del Área de Centros de Atención Infantil/Coord.3. Operación")</f>
        <v>Atención en Centros de Desarrollo Infantil/Jefatura del Departamento de CDI, CAIC  y CEDI/Dirección del Área de Centros de Atención Infantil/Coord.3. Operación</v>
      </c>
      <c r="C228" s="49" t="str">
        <f ca="1">IFERROR(__xludf.DUMMYFUNCTION("""COMPUTED_VALUE"""),"3. Operación")</f>
        <v>3. Operación</v>
      </c>
      <c r="D228" s="49" t="str">
        <f ca="1">IFERROR(__xludf.DUMMYFUNCTION("""COMPUTED_VALUE"""),"Guadalajara bien educada")</f>
        <v>Guadalajara bien educada</v>
      </c>
      <c r="E228" s="49" t="str">
        <f ca="1">IFERROR(__xludf.DUMMYFUNCTION("""COMPUTED_VALUE"""),"Atención en Centros de Desarrollo Infantil")</f>
        <v>Atención en Centros de Desarrollo Infantil</v>
      </c>
      <c r="F228" s="49" t="str">
        <f ca="1">IFERROR(__xludf.DUMMYFUNCTION("""COMPUTED_VALUE"""),"C1. Servicio de educación inicial y preescolar para niñas y niños en condición de vulnerabilidad económica brindados en CDI, CEDI y CAIC ")</f>
        <v xml:space="preserve">C1. Servicio de educación inicial y preescolar para niñas y niños en condición de vulnerabilidad económica brindados en CDI, CEDI y CAIC </v>
      </c>
      <c r="G228" s="49" t="str">
        <f ca="1">IFERROR(__xludf.DUMMYFUNCTION("""COMPUTED_VALUE"""),"Porcentaje de demanda cubierta sobre servicios de atención educativa y asistencial para niñas y niños en condición de vulnerabilidad económica en 2023")</f>
        <v>Porcentaje de demanda cubierta sobre servicios de atención educativa y asistencial para niñas y niños en condición de vulnerabilidad económica en 2023</v>
      </c>
      <c r="H228" s="49" t="str">
        <f ca="1">IFERROR(__xludf.DUMMYFUNCTION("""COMPUTED_VALUE"""),"AM MARZO")</f>
        <v>AM MARZO</v>
      </c>
      <c r="I228" s="49" t="str">
        <f ca="1">IFERROR(__xludf.DUMMYFUNCTION("""COMPUTED_VALUE"""),"Marzo")</f>
        <v>Marzo</v>
      </c>
      <c r="J228" s="49" t="str">
        <f ca="1">IFERROR(__xludf.DUMMYFUNCTION("""COMPUTED_VALUE"""),"AM")</f>
        <v>AM</v>
      </c>
      <c r="K228" s="50"/>
      <c r="L228" s="49" t="str">
        <f ca="1">IFERROR(__xludf.DUMMYFUNCTION("""COMPUTED_VALUE"""),"TRIMESTRE 1")</f>
        <v>TRIMESTRE 1</v>
      </c>
      <c r="M228" s="49" t="str">
        <f ca="1">IFERROR(__xludf.DUMMYFUNCTION("""COMPUTED_VALUE"""),"ADOLESCENTES MUJERES")</f>
        <v>ADOLESCENTES MUJERES</v>
      </c>
    </row>
    <row r="229" spans="1:13">
      <c r="A229" s="49" t="str">
        <f ca="1">IFERROR(__xludf.DUMMYFUNCTION("""COMPUTED_VALUE"""),"5.1.1.0")</f>
        <v>5.1.1.0</v>
      </c>
      <c r="B229" s="49" t="str">
        <f ca="1">IFERROR(__xludf.DUMMYFUNCTION("""COMPUTED_VALUE"""),"Atención en Centros de Desarrollo Infantil/Jefatura del Departamento de CDI, CAIC  y CEDI/Dirección del Área de Centros de Atención Infantil/Coord.3. Operación")</f>
        <v>Atención en Centros de Desarrollo Infantil/Jefatura del Departamento de CDI, CAIC  y CEDI/Dirección del Área de Centros de Atención Infantil/Coord.3. Operación</v>
      </c>
      <c r="C229" s="49" t="str">
        <f ca="1">IFERROR(__xludf.DUMMYFUNCTION("""COMPUTED_VALUE"""),"3. Operación")</f>
        <v>3. Operación</v>
      </c>
      <c r="D229" s="49" t="str">
        <f ca="1">IFERROR(__xludf.DUMMYFUNCTION("""COMPUTED_VALUE"""),"Guadalajara bien educada")</f>
        <v>Guadalajara bien educada</v>
      </c>
      <c r="E229" s="49" t="str">
        <f ca="1">IFERROR(__xludf.DUMMYFUNCTION("""COMPUTED_VALUE"""),"Atención en Centros de Desarrollo Infantil")</f>
        <v>Atención en Centros de Desarrollo Infantil</v>
      </c>
      <c r="F229" s="49" t="str">
        <f ca="1">IFERROR(__xludf.DUMMYFUNCTION("""COMPUTED_VALUE"""),"C1. Servicio de educación inicial y preescolar para niñas y niños en condición de vulnerabilidad económica brindados en CDI, CEDI y CAIC ")</f>
        <v xml:space="preserve">C1. Servicio de educación inicial y preescolar para niñas y niños en condición de vulnerabilidad económica brindados en CDI, CEDI y CAIC </v>
      </c>
      <c r="G229" s="49" t="str">
        <f ca="1">IFERROR(__xludf.DUMMYFUNCTION("""COMPUTED_VALUE"""),"Porcentaje de demanda cubierta sobre servicios de atención educativa y asistencial para niñas y niños en condición de vulnerabilidad económica en 2023")</f>
        <v>Porcentaje de demanda cubierta sobre servicios de atención educativa y asistencial para niñas y niños en condición de vulnerabilidad económica en 2023</v>
      </c>
      <c r="H229" s="49" t="str">
        <f ca="1">IFERROR(__xludf.DUMMYFUNCTION("""COMPUTED_VALUE"""),"AH MARZO")</f>
        <v>AH MARZO</v>
      </c>
      <c r="I229" s="49" t="str">
        <f ca="1">IFERROR(__xludf.DUMMYFUNCTION("""COMPUTED_VALUE"""),"Marzo")</f>
        <v>Marzo</v>
      </c>
      <c r="J229" s="49" t="str">
        <f ca="1">IFERROR(__xludf.DUMMYFUNCTION("""COMPUTED_VALUE"""),"AH")</f>
        <v>AH</v>
      </c>
      <c r="K229" s="50"/>
      <c r="L229" s="49" t="str">
        <f ca="1">IFERROR(__xludf.DUMMYFUNCTION("""COMPUTED_VALUE"""),"TRIMESTRE 1")</f>
        <v>TRIMESTRE 1</v>
      </c>
      <c r="M229" s="49" t="str">
        <f ca="1">IFERROR(__xludf.DUMMYFUNCTION("""COMPUTED_VALUE"""),"ADOLESCENTES HOMBRES")</f>
        <v>ADOLESCENTES HOMBRES</v>
      </c>
    </row>
    <row r="230" spans="1:13">
      <c r="A230" s="49" t="str">
        <f ca="1">IFERROR(__xludf.DUMMYFUNCTION("""COMPUTED_VALUE"""),"5.1.1.0")</f>
        <v>5.1.1.0</v>
      </c>
      <c r="B230" s="49" t="str">
        <f ca="1">IFERROR(__xludf.DUMMYFUNCTION("""COMPUTED_VALUE"""),"Atención en Centros de Desarrollo Infantil/Jefatura del Departamento de CDI, CAIC  y CEDI/Dirección del Área de Centros de Atención Infantil/Coord.3. Operación")</f>
        <v>Atención en Centros de Desarrollo Infantil/Jefatura del Departamento de CDI, CAIC  y CEDI/Dirección del Área de Centros de Atención Infantil/Coord.3. Operación</v>
      </c>
      <c r="C230" s="49" t="str">
        <f ca="1">IFERROR(__xludf.DUMMYFUNCTION("""COMPUTED_VALUE"""),"3. Operación")</f>
        <v>3. Operación</v>
      </c>
      <c r="D230" s="49" t="str">
        <f ca="1">IFERROR(__xludf.DUMMYFUNCTION("""COMPUTED_VALUE"""),"Guadalajara bien educada")</f>
        <v>Guadalajara bien educada</v>
      </c>
      <c r="E230" s="49" t="str">
        <f ca="1">IFERROR(__xludf.DUMMYFUNCTION("""COMPUTED_VALUE"""),"Atención en Centros de Desarrollo Infantil")</f>
        <v>Atención en Centros de Desarrollo Infantil</v>
      </c>
      <c r="F230" s="49" t="str">
        <f ca="1">IFERROR(__xludf.DUMMYFUNCTION("""COMPUTED_VALUE"""),"C1. Servicio de educación inicial y preescolar para niñas y niños en condición de vulnerabilidad económica brindados en CDI, CEDI y CAIC ")</f>
        <v xml:space="preserve">C1. Servicio de educación inicial y preescolar para niñas y niños en condición de vulnerabilidad económica brindados en CDI, CEDI y CAIC </v>
      </c>
      <c r="G230" s="49" t="str">
        <f ca="1">IFERROR(__xludf.DUMMYFUNCTION("""COMPUTED_VALUE"""),"Porcentaje de demanda cubierta sobre servicios de atención educativa y asistencial para niñas y niños en condición de vulnerabilidad económica en 2023")</f>
        <v>Porcentaje de demanda cubierta sobre servicios de atención educativa y asistencial para niñas y niños en condición de vulnerabilidad económica en 2023</v>
      </c>
      <c r="H230" s="49" t="str">
        <f ca="1">IFERROR(__xludf.DUMMYFUNCTION("""COMPUTED_VALUE"""),"MUJ MARZO")</f>
        <v>MUJ MARZO</v>
      </c>
      <c r="I230" s="49" t="str">
        <f ca="1">IFERROR(__xludf.DUMMYFUNCTION("""COMPUTED_VALUE"""),"Marzo")</f>
        <v>Marzo</v>
      </c>
      <c r="J230" s="49" t="str">
        <f ca="1">IFERROR(__xludf.DUMMYFUNCTION("""COMPUTED_VALUE"""),"MUJ")</f>
        <v>MUJ</v>
      </c>
      <c r="K230" s="50"/>
      <c r="L230" s="49" t="str">
        <f ca="1">IFERROR(__xludf.DUMMYFUNCTION("""COMPUTED_VALUE"""),"TRIMESTRE 1")</f>
        <v>TRIMESTRE 1</v>
      </c>
      <c r="M230" s="49" t="str">
        <f ca="1">IFERROR(__xludf.DUMMYFUNCTION("""COMPUTED_VALUE"""),"MUJERES ADULTAS")</f>
        <v>MUJERES ADULTAS</v>
      </c>
    </row>
    <row r="231" spans="1:13">
      <c r="A231" s="49" t="str">
        <f ca="1">IFERROR(__xludf.DUMMYFUNCTION("""COMPUTED_VALUE"""),"5.1.1.0")</f>
        <v>5.1.1.0</v>
      </c>
      <c r="B231" s="49" t="str">
        <f ca="1">IFERROR(__xludf.DUMMYFUNCTION("""COMPUTED_VALUE"""),"Atención en Centros de Desarrollo Infantil/Jefatura del Departamento de CDI, CAIC  y CEDI/Dirección del Área de Centros de Atención Infantil/Coord.3. Operación")</f>
        <v>Atención en Centros de Desarrollo Infantil/Jefatura del Departamento de CDI, CAIC  y CEDI/Dirección del Área de Centros de Atención Infantil/Coord.3. Operación</v>
      </c>
      <c r="C231" s="49" t="str">
        <f ca="1">IFERROR(__xludf.DUMMYFUNCTION("""COMPUTED_VALUE"""),"3. Operación")</f>
        <v>3. Operación</v>
      </c>
      <c r="D231" s="49" t="str">
        <f ca="1">IFERROR(__xludf.DUMMYFUNCTION("""COMPUTED_VALUE"""),"Guadalajara bien educada")</f>
        <v>Guadalajara bien educada</v>
      </c>
      <c r="E231" s="49" t="str">
        <f ca="1">IFERROR(__xludf.DUMMYFUNCTION("""COMPUTED_VALUE"""),"Atención en Centros de Desarrollo Infantil")</f>
        <v>Atención en Centros de Desarrollo Infantil</v>
      </c>
      <c r="F231" s="49" t="str">
        <f ca="1">IFERROR(__xludf.DUMMYFUNCTION("""COMPUTED_VALUE"""),"C1. Servicio de educación inicial y preescolar para niñas y niños en condición de vulnerabilidad económica brindados en CDI, CEDI y CAIC ")</f>
        <v xml:space="preserve">C1. Servicio de educación inicial y preescolar para niñas y niños en condición de vulnerabilidad económica brindados en CDI, CEDI y CAIC </v>
      </c>
      <c r="G231" s="49" t="str">
        <f ca="1">IFERROR(__xludf.DUMMYFUNCTION("""COMPUTED_VALUE"""),"Porcentaje de demanda cubierta sobre servicios de atención educativa y asistencial para niñas y niños en condición de vulnerabilidad económica en 2023")</f>
        <v>Porcentaje de demanda cubierta sobre servicios de atención educativa y asistencial para niñas y niños en condición de vulnerabilidad económica en 2023</v>
      </c>
      <c r="H231" s="49" t="str">
        <f ca="1">IFERROR(__xludf.DUMMYFUNCTION("""COMPUTED_VALUE"""),"HOM MARZO")</f>
        <v>HOM MARZO</v>
      </c>
      <c r="I231" s="49" t="str">
        <f ca="1">IFERROR(__xludf.DUMMYFUNCTION("""COMPUTED_VALUE"""),"Marzo")</f>
        <v>Marzo</v>
      </c>
      <c r="J231" s="49" t="str">
        <f ca="1">IFERROR(__xludf.DUMMYFUNCTION("""COMPUTED_VALUE"""),"HOM")</f>
        <v>HOM</v>
      </c>
      <c r="K231" s="50"/>
      <c r="L231" s="49" t="str">
        <f ca="1">IFERROR(__xludf.DUMMYFUNCTION("""COMPUTED_VALUE"""),"TRIMESTRE 1")</f>
        <v>TRIMESTRE 1</v>
      </c>
      <c r="M231" s="49" t="str">
        <f ca="1">IFERROR(__xludf.DUMMYFUNCTION("""COMPUTED_VALUE"""),"HOMBRES ADULTOS")</f>
        <v>HOMBRES ADULTOS</v>
      </c>
    </row>
    <row r="232" spans="1:13">
      <c r="A232" s="49" t="str">
        <f ca="1">IFERROR(__xludf.DUMMYFUNCTION("""COMPUTED_VALUE"""),"5.1.1.0")</f>
        <v>5.1.1.0</v>
      </c>
      <c r="B232" s="49" t="str">
        <f ca="1">IFERROR(__xludf.DUMMYFUNCTION("""COMPUTED_VALUE"""),"Atención en Centros de Desarrollo Infantil/Jefatura del Departamento de CDI, CAIC  y CEDI/Dirección del Área de Centros de Atención Infantil/Coord.3. Operación")</f>
        <v>Atención en Centros de Desarrollo Infantil/Jefatura del Departamento de CDI, CAIC  y CEDI/Dirección del Área de Centros de Atención Infantil/Coord.3. Operación</v>
      </c>
      <c r="C232" s="49" t="str">
        <f ca="1">IFERROR(__xludf.DUMMYFUNCTION("""COMPUTED_VALUE"""),"3. Operación")</f>
        <v>3. Operación</v>
      </c>
      <c r="D232" s="49" t="str">
        <f ca="1">IFERROR(__xludf.DUMMYFUNCTION("""COMPUTED_VALUE"""),"Guadalajara bien educada")</f>
        <v>Guadalajara bien educada</v>
      </c>
      <c r="E232" s="49" t="str">
        <f ca="1">IFERROR(__xludf.DUMMYFUNCTION("""COMPUTED_VALUE"""),"Atención en Centros de Desarrollo Infantil")</f>
        <v>Atención en Centros de Desarrollo Infantil</v>
      </c>
      <c r="F232" s="49" t="str">
        <f ca="1">IFERROR(__xludf.DUMMYFUNCTION("""COMPUTED_VALUE"""),"C1. Servicio de educación inicial y preescolar para niñas y niños en condición de vulnerabilidad económica brindados en CDI, CEDI y CAIC ")</f>
        <v xml:space="preserve">C1. Servicio de educación inicial y preescolar para niñas y niños en condición de vulnerabilidad económica brindados en CDI, CEDI y CAIC </v>
      </c>
      <c r="G232" s="49" t="str">
        <f ca="1">IFERROR(__xludf.DUMMYFUNCTION("""COMPUTED_VALUE"""),"Porcentaje de demanda cubierta sobre servicios de atención educativa y asistencial para niñas y niños en condición de vulnerabilidad económica en 2023")</f>
        <v>Porcentaje de demanda cubierta sobre servicios de atención educativa y asistencial para niñas y niños en condición de vulnerabilidad económica en 2023</v>
      </c>
      <c r="H232" s="49" t="str">
        <f ca="1">IFERROR(__xludf.DUMMYFUNCTION("""COMPUTED_VALUE"""),"AMM MARZO")</f>
        <v>AMM MARZO</v>
      </c>
      <c r="I232" s="49" t="str">
        <f ca="1">IFERROR(__xludf.DUMMYFUNCTION("""COMPUTED_VALUE"""),"Marzo")</f>
        <v>Marzo</v>
      </c>
      <c r="J232" s="49" t="str">
        <f ca="1">IFERROR(__xludf.DUMMYFUNCTION("""COMPUTED_VALUE"""),"AMM")</f>
        <v>AMM</v>
      </c>
      <c r="K232" s="50"/>
      <c r="L232" s="49" t="str">
        <f ca="1">IFERROR(__xludf.DUMMYFUNCTION("""COMPUTED_VALUE"""),"TRIMESTRE 1")</f>
        <v>TRIMESTRE 1</v>
      </c>
      <c r="M232" s="49" t="str">
        <f ca="1">IFERROR(__xludf.DUMMYFUNCTION("""COMPUTED_VALUE"""),"ADULTA MAYOR MUJER")</f>
        <v>ADULTA MAYOR MUJER</v>
      </c>
    </row>
    <row r="233" spans="1:13">
      <c r="A233" s="49" t="str">
        <f ca="1">IFERROR(__xludf.DUMMYFUNCTION("""COMPUTED_VALUE"""),"5.1.1.0")</f>
        <v>5.1.1.0</v>
      </c>
      <c r="B233" s="49" t="str">
        <f ca="1">IFERROR(__xludf.DUMMYFUNCTION("""COMPUTED_VALUE"""),"Atención en Centros de Desarrollo Infantil/Jefatura del Departamento de CDI, CAIC  y CEDI/Dirección del Área de Centros de Atención Infantil/Coord.3. Operación")</f>
        <v>Atención en Centros de Desarrollo Infantil/Jefatura del Departamento de CDI, CAIC  y CEDI/Dirección del Área de Centros de Atención Infantil/Coord.3. Operación</v>
      </c>
      <c r="C233" s="49" t="str">
        <f ca="1">IFERROR(__xludf.DUMMYFUNCTION("""COMPUTED_VALUE"""),"3. Operación")</f>
        <v>3. Operación</v>
      </c>
      <c r="D233" s="49" t="str">
        <f ca="1">IFERROR(__xludf.DUMMYFUNCTION("""COMPUTED_VALUE"""),"Guadalajara bien educada")</f>
        <v>Guadalajara bien educada</v>
      </c>
      <c r="E233" s="49" t="str">
        <f ca="1">IFERROR(__xludf.DUMMYFUNCTION("""COMPUTED_VALUE"""),"Atención en Centros de Desarrollo Infantil")</f>
        <v>Atención en Centros de Desarrollo Infantil</v>
      </c>
      <c r="F233" s="49" t="str">
        <f ca="1">IFERROR(__xludf.DUMMYFUNCTION("""COMPUTED_VALUE"""),"C1. Servicio de educación inicial y preescolar para niñas y niños en condición de vulnerabilidad económica brindados en CDI, CEDI y CAIC ")</f>
        <v xml:space="preserve">C1. Servicio de educación inicial y preescolar para niñas y niños en condición de vulnerabilidad económica brindados en CDI, CEDI y CAIC </v>
      </c>
      <c r="G233" s="49" t="str">
        <f ca="1">IFERROR(__xludf.DUMMYFUNCTION("""COMPUTED_VALUE"""),"Porcentaje de demanda cubierta sobre servicios de atención educativa y asistencial para niñas y niños en condición de vulnerabilidad económica en 2023")</f>
        <v>Porcentaje de demanda cubierta sobre servicios de atención educativa y asistencial para niñas y niños en condición de vulnerabilidad económica en 2023</v>
      </c>
      <c r="H233" s="49" t="str">
        <f ca="1">IFERROR(__xludf.DUMMYFUNCTION("""COMPUTED_VALUE"""),"AMH MARZO")</f>
        <v>AMH MARZO</v>
      </c>
      <c r="I233" s="49" t="str">
        <f ca="1">IFERROR(__xludf.DUMMYFUNCTION("""COMPUTED_VALUE"""),"Marzo")</f>
        <v>Marzo</v>
      </c>
      <c r="J233" s="49" t="str">
        <f ca="1">IFERROR(__xludf.DUMMYFUNCTION("""COMPUTED_VALUE"""),"AMH")</f>
        <v>AMH</v>
      </c>
      <c r="K233" s="50"/>
      <c r="L233" s="49" t="str">
        <f ca="1">IFERROR(__xludf.DUMMYFUNCTION("""COMPUTED_VALUE"""),"TRIMESTRE 1")</f>
        <v>TRIMESTRE 1</v>
      </c>
      <c r="M233" s="49" t="str">
        <f ca="1">IFERROR(__xludf.DUMMYFUNCTION("""COMPUTED_VALUE"""),"ADULTO MAYOR HOMBRE")</f>
        <v>ADULTO MAYOR HOMBRE</v>
      </c>
    </row>
    <row r="234" spans="1:13">
      <c r="A234" s="49" t="str">
        <f ca="1">IFERROR(__xludf.DUMMYFUNCTION("""COMPUTED_VALUE"""),"5.1.1.1")</f>
        <v>5.1.1.1</v>
      </c>
      <c r="B234" s="49" t="str">
        <f ca="1">IFERROR(__xludf.DUMMYFUNCTION("""COMPUTED_VALUE"""),"Atención en Centros de Desarrollo Infantil/Jefatura del Departamento de CDI, CAIC  y CEDI/Dirección del Área de Centros de Atención Infantil/Coord.3. Operación")</f>
        <v>Atención en Centros de Desarrollo Infantil/Jefatura del Departamento de CDI, CAIC  y CEDI/Dirección del Área de Centros de Atención Infantil/Coord.3. Operación</v>
      </c>
      <c r="C234" s="49" t="str">
        <f ca="1">IFERROR(__xludf.DUMMYFUNCTION("""COMPUTED_VALUE"""),"3. Operación")</f>
        <v>3. Operación</v>
      </c>
      <c r="D234" s="49" t="str">
        <f ca="1">IFERROR(__xludf.DUMMYFUNCTION("""COMPUTED_VALUE"""),"Guadalajara bien educada")</f>
        <v>Guadalajara bien educada</v>
      </c>
      <c r="E234" s="49" t="str">
        <f ca="1">IFERROR(__xludf.DUMMYFUNCTION("""COMPUTED_VALUE"""),"Atención en Centros de Desarrollo Infantil")</f>
        <v>Atención en Centros de Desarrollo Infantil</v>
      </c>
      <c r="F234" s="49" t="str">
        <f ca="1">IFERROR(__xludf.DUMMYFUNCTION("""COMPUTED_VALUE"""),"A1C1. Procesos de formación brindados en CDI, CEDI y CAIC de educación inicial y preescolar ")</f>
        <v xml:space="preserve">A1C1. Procesos de formación brindados en CDI, CEDI y CAIC de educación inicial y preescolar </v>
      </c>
      <c r="G234" s="49" t="str">
        <f ca="1">IFERROR(__xludf.DUMMYFUNCTION("""COMPUTED_VALUE"""),"Porcentaje de Niñas y Niños que reciben en educación inicial y preescolar en CDI, CEDI y CAIC en 2023")</f>
        <v>Porcentaje de Niñas y Niños que reciben en educación inicial y preescolar en CDI, CEDI y CAIC en 2023</v>
      </c>
      <c r="H234" s="49" t="str">
        <f ca="1">IFERROR(__xludf.DUMMYFUNCTION("""COMPUTED_VALUE"""),"NAS MARZO")</f>
        <v>NAS MARZO</v>
      </c>
      <c r="I234" s="49" t="str">
        <f ca="1">IFERROR(__xludf.DUMMYFUNCTION("""COMPUTED_VALUE"""),"Marzo")</f>
        <v>Marzo</v>
      </c>
      <c r="J234" s="49" t="str">
        <f ca="1">IFERROR(__xludf.DUMMYFUNCTION("""COMPUTED_VALUE"""),"NAS")</f>
        <v>NAS</v>
      </c>
      <c r="K234" s="50">
        <f ca="1">IFERROR(__xludf.DUMMYFUNCTION("""COMPUTED_VALUE"""),12)</f>
        <v>12</v>
      </c>
      <c r="L234" s="49" t="str">
        <f ca="1">IFERROR(__xludf.DUMMYFUNCTION("""COMPUTED_VALUE"""),"TRIMESTRE 1")</f>
        <v>TRIMESTRE 1</v>
      </c>
      <c r="M234" s="49" t="str">
        <f ca="1">IFERROR(__xludf.DUMMYFUNCTION("""COMPUTED_VALUE"""),"NIÑAS")</f>
        <v>NIÑAS</v>
      </c>
    </row>
    <row r="235" spans="1:13">
      <c r="A235" s="49" t="str">
        <f ca="1">IFERROR(__xludf.DUMMYFUNCTION("""COMPUTED_VALUE"""),"5.1.1.1")</f>
        <v>5.1.1.1</v>
      </c>
      <c r="B235" s="49" t="str">
        <f ca="1">IFERROR(__xludf.DUMMYFUNCTION("""COMPUTED_VALUE"""),"Atención en Centros de Desarrollo Infantil/Jefatura del Departamento de CDI, CAIC  y CEDI/Dirección del Área de Centros de Atención Infantil/Coord.3. Operación")</f>
        <v>Atención en Centros de Desarrollo Infantil/Jefatura del Departamento de CDI, CAIC  y CEDI/Dirección del Área de Centros de Atención Infantil/Coord.3. Operación</v>
      </c>
      <c r="C235" s="49" t="str">
        <f ca="1">IFERROR(__xludf.DUMMYFUNCTION("""COMPUTED_VALUE"""),"3. Operación")</f>
        <v>3. Operación</v>
      </c>
      <c r="D235" s="49" t="str">
        <f ca="1">IFERROR(__xludf.DUMMYFUNCTION("""COMPUTED_VALUE"""),"Guadalajara bien educada")</f>
        <v>Guadalajara bien educada</v>
      </c>
      <c r="E235" s="49" t="str">
        <f ca="1">IFERROR(__xludf.DUMMYFUNCTION("""COMPUTED_VALUE"""),"Atención en Centros de Desarrollo Infantil")</f>
        <v>Atención en Centros de Desarrollo Infantil</v>
      </c>
      <c r="F235" s="49" t="str">
        <f ca="1">IFERROR(__xludf.DUMMYFUNCTION("""COMPUTED_VALUE"""),"A1C1. Procesos de formación brindados en CDI, CEDI y CAIC de educación inicial y preescolar ")</f>
        <v xml:space="preserve">A1C1. Procesos de formación brindados en CDI, CEDI y CAIC de educación inicial y preescolar </v>
      </c>
      <c r="G235" s="49" t="str">
        <f ca="1">IFERROR(__xludf.DUMMYFUNCTION("""COMPUTED_VALUE"""),"Porcentaje de Niñas y Niños que reciben en educación inicial y preescolar en CDI, CEDI y CAIC en 2023")</f>
        <v>Porcentaje de Niñas y Niños que reciben en educación inicial y preescolar en CDI, CEDI y CAIC en 2023</v>
      </c>
      <c r="H235" s="49" t="str">
        <f ca="1">IFERROR(__xludf.DUMMYFUNCTION("""COMPUTED_VALUE"""),"NOS MARZO")</f>
        <v>NOS MARZO</v>
      </c>
      <c r="I235" s="49" t="str">
        <f ca="1">IFERROR(__xludf.DUMMYFUNCTION("""COMPUTED_VALUE"""),"Marzo")</f>
        <v>Marzo</v>
      </c>
      <c r="J235" s="49" t="str">
        <f ca="1">IFERROR(__xludf.DUMMYFUNCTION("""COMPUTED_VALUE"""),"NOS")</f>
        <v>NOS</v>
      </c>
      <c r="K235" s="50">
        <f ca="1">IFERROR(__xludf.DUMMYFUNCTION("""COMPUTED_VALUE"""),23)</f>
        <v>23</v>
      </c>
      <c r="L235" s="49" t="str">
        <f ca="1">IFERROR(__xludf.DUMMYFUNCTION("""COMPUTED_VALUE"""),"TRIMESTRE 1")</f>
        <v>TRIMESTRE 1</v>
      </c>
      <c r="M235" s="49" t="str">
        <f ca="1">IFERROR(__xludf.DUMMYFUNCTION("""COMPUTED_VALUE"""),"NIÑOS")</f>
        <v>NIÑOS</v>
      </c>
    </row>
    <row r="236" spans="1:13">
      <c r="A236" s="49" t="str">
        <f ca="1">IFERROR(__xludf.DUMMYFUNCTION("""COMPUTED_VALUE"""),"5.1.1.1")</f>
        <v>5.1.1.1</v>
      </c>
      <c r="B236" s="49" t="str">
        <f ca="1">IFERROR(__xludf.DUMMYFUNCTION("""COMPUTED_VALUE"""),"Atención en Centros de Desarrollo Infantil/Jefatura del Departamento de CDI, CAIC  y CEDI/Dirección del Área de Centros de Atención Infantil/Coord.3. Operación")</f>
        <v>Atención en Centros de Desarrollo Infantil/Jefatura del Departamento de CDI, CAIC  y CEDI/Dirección del Área de Centros de Atención Infantil/Coord.3. Operación</v>
      </c>
      <c r="C236" s="49" t="str">
        <f ca="1">IFERROR(__xludf.DUMMYFUNCTION("""COMPUTED_VALUE"""),"3. Operación")</f>
        <v>3. Operación</v>
      </c>
      <c r="D236" s="49" t="str">
        <f ca="1">IFERROR(__xludf.DUMMYFUNCTION("""COMPUTED_VALUE"""),"Guadalajara bien educada")</f>
        <v>Guadalajara bien educada</v>
      </c>
      <c r="E236" s="49" t="str">
        <f ca="1">IFERROR(__xludf.DUMMYFUNCTION("""COMPUTED_VALUE"""),"Atención en Centros de Desarrollo Infantil")</f>
        <v>Atención en Centros de Desarrollo Infantil</v>
      </c>
      <c r="F236" s="49" t="str">
        <f ca="1">IFERROR(__xludf.DUMMYFUNCTION("""COMPUTED_VALUE"""),"A1C1. Procesos de formación brindados en CDI, CEDI y CAIC de educación inicial y preescolar ")</f>
        <v xml:space="preserve">A1C1. Procesos de formación brindados en CDI, CEDI y CAIC de educación inicial y preescolar </v>
      </c>
      <c r="G236" s="49" t="str">
        <f ca="1">IFERROR(__xludf.DUMMYFUNCTION("""COMPUTED_VALUE"""),"Porcentaje de Niñas y Niños que reciben en educación inicial y preescolar en CDI, CEDI y CAIC en 2023")</f>
        <v>Porcentaje de Niñas y Niños que reciben en educación inicial y preescolar en CDI, CEDI y CAIC en 2023</v>
      </c>
      <c r="H236" s="49" t="str">
        <f ca="1">IFERROR(__xludf.DUMMYFUNCTION("""COMPUTED_VALUE"""),"AM MARZO")</f>
        <v>AM MARZO</v>
      </c>
      <c r="I236" s="49" t="str">
        <f ca="1">IFERROR(__xludf.DUMMYFUNCTION("""COMPUTED_VALUE"""),"Marzo")</f>
        <v>Marzo</v>
      </c>
      <c r="J236" s="49" t="str">
        <f ca="1">IFERROR(__xludf.DUMMYFUNCTION("""COMPUTED_VALUE"""),"AM")</f>
        <v>AM</v>
      </c>
      <c r="K236" s="50"/>
      <c r="L236" s="49" t="str">
        <f ca="1">IFERROR(__xludf.DUMMYFUNCTION("""COMPUTED_VALUE"""),"TRIMESTRE 1")</f>
        <v>TRIMESTRE 1</v>
      </c>
      <c r="M236" s="49" t="str">
        <f ca="1">IFERROR(__xludf.DUMMYFUNCTION("""COMPUTED_VALUE"""),"ADOLESCENTES MUJERES")</f>
        <v>ADOLESCENTES MUJERES</v>
      </c>
    </row>
    <row r="237" spans="1:13">
      <c r="A237" s="49" t="str">
        <f ca="1">IFERROR(__xludf.DUMMYFUNCTION("""COMPUTED_VALUE"""),"5.1.1.1")</f>
        <v>5.1.1.1</v>
      </c>
      <c r="B237" s="49" t="str">
        <f ca="1">IFERROR(__xludf.DUMMYFUNCTION("""COMPUTED_VALUE"""),"Atención en Centros de Desarrollo Infantil/Jefatura del Departamento de CDI, CAIC  y CEDI/Dirección del Área de Centros de Atención Infantil/Coord.3. Operación")</f>
        <v>Atención en Centros de Desarrollo Infantil/Jefatura del Departamento de CDI, CAIC  y CEDI/Dirección del Área de Centros de Atención Infantil/Coord.3. Operación</v>
      </c>
      <c r="C237" s="49" t="str">
        <f ca="1">IFERROR(__xludf.DUMMYFUNCTION("""COMPUTED_VALUE"""),"3. Operación")</f>
        <v>3. Operación</v>
      </c>
      <c r="D237" s="49" t="str">
        <f ca="1">IFERROR(__xludf.DUMMYFUNCTION("""COMPUTED_VALUE"""),"Guadalajara bien educada")</f>
        <v>Guadalajara bien educada</v>
      </c>
      <c r="E237" s="49" t="str">
        <f ca="1">IFERROR(__xludf.DUMMYFUNCTION("""COMPUTED_VALUE"""),"Atención en Centros de Desarrollo Infantil")</f>
        <v>Atención en Centros de Desarrollo Infantil</v>
      </c>
      <c r="F237" s="49" t="str">
        <f ca="1">IFERROR(__xludf.DUMMYFUNCTION("""COMPUTED_VALUE"""),"A1C1. Procesos de formación brindados en CDI, CEDI y CAIC de educación inicial y preescolar ")</f>
        <v xml:space="preserve">A1C1. Procesos de formación brindados en CDI, CEDI y CAIC de educación inicial y preescolar </v>
      </c>
      <c r="G237" s="49" t="str">
        <f ca="1">IFERROR(__xludf.DUMMYFUNCTION("""COMPUTED_VALUE"""),"Porcentaje de Niñas y Niños que reciben en educación inicial y preescolar en CDI, CEDI y CAIC en 2023")</f>
        <v>Porcentaje de Niñas y Niños que reciben en educación inicial y preescolar en CDI, CEDI y CAIC en 2023</v>
      </c>
      <c r="H237" s="49" t="str">
        <f ca="1">IFERROR(__xludf.DUMMYFUNCTION("""COMPUTED_VALUE"""),"AH MARZO")</f>
        <v>AH MARZO</v>
      </c>
      <c r="I237" s="49" t="str">
        <f ca="1">IFERROR(__xludf.DUMMYFUNCTION("""COMPUTED_VALUE"""),"Marzo")</f>
        <v>Marzo</v>
      </c>
      <c r="J237" s="49" t="str">
        <f ca="1">IFERROR(__xludf.DUMMYFUNCTION("""COMPUTED_VALUE"""),"AH")</f>
        <v>AH</v>
      </c>
      <c r="K237" s="50"/>
      <c r="L237" s="49" t="str">
        <f ca="1">IFERROR(__xludf.DUMMYFUNCTION("""COMPUTED_VALUE"""),"TRIMESTRE 1")</f>
        <v>TRIMESTRE 1</v>
      </c>
      <c r="M237" s="49" t="str">
        <f ca="1">IFERROR(__xludf.DUMMYFUNCTION("""COMPUTED_VALUE"""),"ADOLESCENTES HOMBRES")</f>
        <v>ADOLESCENTES HOMBRES</v>
      </c>
    </row>
    <row r="238" spans="1:13">
      <c r="A238" s="49" t="str">
        <f ca="1">IFERROR(__xludf.DUMMYFUNCTION("""COMPUTED_VALUE"""),"5.1.1.1")</f>
        <v>5.1.1.1</v>
      </c>
      <c r="B238" s="49" t="str">
        <f ca="1">IFERROR(__xludf.DUMMYFUNCTION("""COMPUTED_VALUE"""),"Atención en Centros de Desarrollo Infantil/Jefatura del Departamento de CDI, CAIC  y CEDI/Dirección del Área de Centros de Atención Infantil/Coord.3. Operación")</f>
        <v>Atención en Centros de Desarrollo Infantil/Jefatura del Departamento de CDI, CAIC  y CEDI/Dirección del Área de Centros de Atención Infantil/Coord.3. Operación</v>
      </c>
      <c r="C238" s="49" t="str">
        <f ca="1">IFERROR(__xludf.DUMMYFUNCTION("""COMPUTED_VALUE"""),"3. Operación")</f>
        <v>3. Operación</v>
      </c>
      <c r="D238" s="49" t="str">
        <f ca="1">IFERROR(__xludf.DUMMYFUNCTION("""COMPUTED_VALUE"""),"Guadalajara bien educada")</f>
        <v>Guadalajara bien educada</v>
      </c>
      <c r="E238" s="49" t="str">
        <f ca="1">IFERROR(__xludf.DUMMYFUNCTION("""COMPUTED_VALUE"""),"Atención en Centros de Desarrollo Infantil")</f>
        <v>Atención en Centros de Desarrollo Infantil</v>
      </c>
      <c r="F238" s="49" t="str">
        <f ca="1">IFERROR(__xludf.DUMMYFUNCTION("""COMPUTED_VALUE"""),"A1C1. Procesos de formación brindados en CDI, CEDI y CAIC de educación inicial y preescolar ")</f>
        <v xml:space="preserve">A1C1. Procesos de formación brindados en CDI, CEDI y CAIC de educación inicial y preescolar </v>
      </c>
      <c r="G238" s="49" t="str">
        <f ca="1">IFERROR(__xludf.DUMMYFUNCTION("""COMPUTED_VALUE"""),"Porcentaje de Niñas y Niños que reciben en educación inicial y preescolar en CDI, CEDI y CAIC en 2023")</f>
        <v>Porcentaje de Niñas y Niños que reciben en educación inicial y preescolar en CDI, CEDI y CAIC en 2023</v>
      </c>
      <c r="H238" s="49" t="str">
        <f ca="1">IFERROR(__xludf.DUMMYFUNCTION("""COMPUTED_VALUE"""),"MUJ MARZO")</f>
        <v>MUJ MARZO</v>
      </c>
      <c r="I238" s="49" t="str">
        <f ca="1">IFERROR(__xludf.DUMMYFUNCTION("""COMPUTED_VALUE"""),"Marzo")</f>
        <v>Marzo</v>
      </c>
      <c r="J238" s="49" t="str">
        <f ca="1">IFERROR(__xludf.DUMMYFUNCTION("""COMPUTED_VALUE"""),"MUJ")</f>
        <v>MUJ</v>
      </c>
      <c r="K238" s="50"/>
      <c r="L238" s="49" t="str">
        <f ca="1">IFERROR(__xludf.DUMMYFUNCTION("""COMPUTED_VALUE"""),"TRIMESTRE 1")</f>
        <v>TRIMESTRE 1</v>
      </c>
      <c r="M238" s="49" t="str">
        <f ca="1">IFERROR(__xludf.DUMMYFUNCTION("""COMPUTED_VALUE"""),"MUJERES ADULTAS")</f>
        <v>MUJERES ADULTAS</v>
      </c>
    </row>
    <row r="239" spans="1:13">
      <c r="A239" s="49" t="str">
        <f ca="1">IFERROR(__xludf.DUMMYFUNCTION("""COMPUTED_VALUE"""),"5.1.1.1")</f>
        <v>5.1.1.1</v>
      </c>
      <c r="B239" s="49" t="str">
        <f ca="1">IFERROR(__xludf.DUMMYFUNCTION("""COMPUTED_VALUE"""),"Atención en Centros de Desarrollo Infantil/Jefatura del Departamento de CDI, CAIC  y CEDI/Dirección del Área de Centros de Atención Infantil/Coord.3. Operación")</f>
        <v>Atención en Centros de Desarrollo Infantil/Jefatura del Departamento de CDI, CAIC  y CEDI/Dirección del Área de Centros de Atención Infantil/Coord.3. Operación</v>
      </c>
      <c r="C239" s="49" t="str">
        <f ca="1">IFERROR(__xludf.DUMMYFUNCTION("""COMPUTED_VALUE"""),"3. Operación")</f>
        <v>3. Operación</v>
      </c>
      <c r="D239" s="49" t="str">
        <f ca="1">IFERROR(__xludf.DUMMYFUNCTION("""COMPUTED_VALUE"""),"Guadalajara bien educada")</f>
        <v>Guadalajara bien educada</v>
      </c>
      <c r="E239" s="49" t="str">
        <f ca="1">IFERROR(__xludf.DUMMYFUNCTION("""COMPUTED_VALUE"""),"Atención en Centros de Desarrollo Infantil")</f>
        <v>Atención en Centros de Desarrollo Infantil</v>
      </c>
      <c r="F239" s="49" t="str">
        <f ca="1">IFERROR(__xludf.DUMMYFUNCTION("""COMPUTED_VALUE"""),"A1C1. Procesos de formación brindados en CDI, CEDI y CAIC de educación inicial y preescolar ")</f>
        <v xml:space="preserve">A1C1. Procesos de formación brindados en CDI, CEDI y CAIC de educación inicial y preescolar </v>
      </c>
      <c r="G239" s="49" t="str">
        <f ca="1">IFERROR(__xludf.DUMMYFUNCTION("""COMPUTED_VALUE"""),"Porcentaje de Niñas y Niños que reciben en educación inicial y preescolar en CDI, CEDI y CAIC en 2023")</f>
        <v>Porcentaje de Niñas y Niños que reciben en educación inicial y preescolar en CDI, CEDI y CAIC en 2023</v>
      </c>
      <c r="H239" s="49" t="str">
        <f ca="1">IFERROR(__xludf.DUMMYFUNCTION("""COMPUTED_VALUE"""),"HOM MARZO")</f>
        <v>HOM MARZO</v>
      </c>
      <c r="I239" s="49" t="str">
        <f ca="1">IFERROR(__xludf.DUMMYFUNCTION("""COMPUTED_VALUE"""),"Marzo")</f>
        <v>Marzo</v>
      </c>
      <c r="J239" s="49" t="str">
        <f ca="1">IFERROR(__xludf.DUMMYFUNCTION("""COMPUTED_VALUE"""),"HOM")</f>
        <v>HOM</v>
      </c>
      <c r="K239" s="50"/>
      <c r="L239" s="49" t="str">
        <f ca="1">IFERROR(__xludf.DUMMYFUNCTION("""COMPUTED_VALUE"""),"TRIMESTRE 1")</f>
        <v>TRIMESTRE 1</v>
      </c>
      <c r="M239" s="49" t="str">
        <f ca="1">IFERROR(__xludf.DUMMYFUNCTION("""COMPUTED_VALUE"""),"HOMBRES ADULTOS")</f>
        <v>HOMBRES ADULTOS</v>
      </c>
    </row>
    <row r="240" spans="1:13">
      <c r="A240" s="49" t="str">
        <f ca="1">IFERROR(__xludf.DUMMYFUNCTION("""COMPUTED_VALUE"""),"5.1.1.1")</f>
        <v>5.1.1.1</v>
      </c>
      <c r="B240" s="49" t="str">
        <f ca="1">IFERROR(__xludf.DUMMYFUNCTION("""COMPUTED_VALUE"""),"Atención en Centros de Desarrollo Infantil/Jefatura del Departamento de CDI, CAIC  y CEDI/Dirección del Área de Centros de Atención Infantil/Coord.3. Operación")</f>
        <v>Atención en Centros de Desarrollo Infantil/Jefatura del Departamento de CDI, CAIC  y CEDI/Dirección del Área de Centros de Atención Infantil/Coord.3. Operación</v>
      </c>
      <c r="C240" s="49" t="str">
        <f ca="1">IFERROR(__xludf.DUMMYFUNCTION("""COMPUTED_VALUE"""),"3. Operación")</f>
        <v>3. Operación</v>
      </c>
      <c r="D240" s="49" t="str">
        <f ca="1">IFERROR(__xludf.DUMMYFUNCTION("""COMPUTED_VALUE"""),"Guadalajara bien educada")</f>
        <v>Guadalajara bien educada</v>
      </c>
      <c r="E240" s="49" t="str">
        <f ca="1">IFERROR(__xludf.DUMMYFUNCTION("""COMPUTED_VALUE"""),"Atención en Centros de Desarrollo Infantil")</f>
        <v>Atención en Centros de Desarrollo Infantil</v>
      </c>
      <c r="F240" s="49" t="str">
        <f ca="1">IFERROR(__xludf.DUMMYFUNCTION("""COMPUTED_VALUE"""),"A1C1. Procesos de formación brindados en CDI, CEDI y CAIC de educación inicial y preescolar ")</f>
        <v xml:space="preserve">A1C1. Procesos de formación brindados en CDI, CEDI y CAIC de educación inicial y preescolar </v>
      </c>
      <c r="G240" s="49" t="str">
        <f ca="1">IFERROR(__xludf.DUMMYFUNCTION("""COMPUTED_VALUE"""),"Porcentaje de Niñas y Niños que reciben en educación inicial y preescolar en CDI, CEDI y CAIC en 2023")</f>
        <v>Porcentaje de Niñas y Niños que reciben en educación inicial y preescolar en CDI, CEDI y CAIC en 2023</v>
      </c>
      <c r="H240" s="49" t="str">
        <f ca="1">IFERROR(__xludf.DUMMYFUNCTION("""COMPUTED_VALUE"""),"AMM MARZO")</f>
        <v>AMM MARZO</v>
      </c>
      <c r="I240" s="49" t="str">
        <f ca="1">IFERROR(__xludf.DUMMYFUNCTION("""COMPUTED_VALUE"""),"Marzo")</f>
        <v>Marzo</v>
      </c>
      <c r="J240" s="49" t="str">
        <f ca="1">IFERROR(__xludf.DUMMYFUNCTION("""COMPUTED_VALUE"""),"AMM")</f>
        <v>AMM</v>
      </c>
      <c r="K240" s="50"/>
      <c r="L240" s="49" t="str">
        <f ca="1">IFERROR(__xludf.DUMMYFUNCTION("""COMPUTED_VALUE"""),"TRIMESTRE 1")</f>
        <v>TRIMESTRE 1</v>
      </c>
      <c r="M240" s="49" t="str">
        <f ca="1">IFERROR(__xludf.DUMMYFUNCTION("""COMPUTED_VALUE"""),"ADULTA MAYOR MUJER")</f>
        <v>ADULTA MAYOR MUJER</v>
      </c>
    </row>
    <row r="241" spans="1:13">
      <c r="A241" s="49" t="str">
        <f ca="1">IFERROR(__xludf.DUMMYFUNCTION("""COMPUTED_VALUE"""),"5.1.1.1")</f>
        <v>5.1.1.1</v>
      </c>
      <c r="B241" s="49" t="str">
        <f ca="1">IFERROR(__xludf.DUMMYFUNCTION("""COMPUTED_VALUE"""),"Atención en Centros de Desarrollo Infantil/Jefatura del Departamento de CDI, CAIC  y CEDI/Dirección del Área de Centros de Atención Infantil/Coord.3. Operación")</f>
        <v>Atención en Centros de Desarrollo Infantil/Jefatura del Departamento de CDI, CAIC  y CEDI/Dirección del Área de Centros de Atención Infantil/Coord.3. Operación</v>
      </c>
      <c r="C241" s="49" t="str">
        <f ca="1">IFERROR(__xludf.DUMMYFUNCTION("""COMPUTED_VALUE"""),"3. Operación")</f>
        <v>3. Operación</v>
      </c>
      <c r="D241" s="49" t="str">
        <f ca="1">IFERROR(__xludf.DUMMYFUNCTION("""COMPUTED_VALUE"""),"Guadalajara bien educada")</f>
        <v>Guadalajara bien educada</v>
      </c>
      <c r="E241" s="49" t="str">
        <f ca="1">IFERROR(__xludf.DUMMYFUNCTION("""COMPUTED_VALUE"""),"Atención en Centros de Desarrollo Infantil")</f>
        <v>Atención en Centros de Desarrollo Infantil</v>
      </c>
      <c r="F241" s="49" t="str">
        <f ca="1">IFERROR(__xludf.DUMMYFUNCTION("""COMPUTED_VALUE"""),"A1C1. Procesos de formación brindados en CDI, CEDI y CAIC de educación inicial y preescolar ")</f>
        <v xml:space="preserve">A1C1. Procesos de formación brindados en CDI, CEDI y CAIC de educación inicial y preescolar </v>
      </c>
      <c r="G241" s="49" t="str">
        <f ca="1">IFERROR(__xludf.DUMMYFUNCTION("""COMPUTED_VALUE"""),"Porcentaje de Niñas y Niños que reciben en educación inicial y preescolar en CDI, CEDI y CAIC en 2023")</f>
        <v>Porcentaje de Niñas y Niños que reciben en educación inicial y preescolar en CDI, CEDI y CAIC en 2023</v>
      </c>
      <c r="H241" s="49" t="str">
        <f ca="1">IFERROR(__xludf.DUMMYFUNCTION("""COMPUTED_VALUE"""),"AMH MARZO")</f>
        <v>AMH MARZO</v>
      </c>
      <c r="I241" s="49" t="str">
        <f ca="1">IFERROR(__xludf.DUMMYFUNCTION("""COMPUTED_VALUE"""),"Marzo")</f>
        <v>Marzo</v>
      </c>
      <c r="J241" s="49" t="str">
        <f ca="1">IFERROR(__xludf.DUMMYFUNCTION("""COMPUTED_VALUE"""),"AMH")</f>
        <v>AMH</v>
      </c>
      <c r="K241" s="50"/>
      <c r="L241" s="49" t="str">
        <f ca="1">IFERROR(__xludf.DUMMYFUNCTION("""COMPUTED_VALUE"""),"TRIMESTRE 1")</f>
        <v>TRIMESTRE 1</v>
      </c>
      <c r="M241" s="49" t="str">
        <f ca="1">IFERROR(__xludf.DUMMYFUNCTION("""COMPUTED_VALUE"""),"ADULTO MAYOR HOMBRE")</f>
        <v>ADULTO MAYOR HOMBRE</v>
      </c>
    </row>
    <row r="242" spans="1:13">
      <c r="A242" s="49" t="str">
        <f ca="1">IFERROR(__xludf.DUMMYFUNCTION("""COMPUTED_VALUE"""),"5.1.1.0")</f>
        <v>5.1.1.0</v>
      </c>
      <c r="B242" s="49" t="str">
        <f ca="1">IFERROR(__xludf.DUMMYFUNCTION("""COMPUTED_VALUE"""),"Atención en Centros de Desarrollo Infantil/Jefatura del Departamento de CDI, CAIC  y CEDI/Dirección del Área de Centros de Atención Infantil/Coord.3. Operación")</f>
        <v>Atención en Centros de Desarrollo Infantil/Jefatura del Departamento de CDI, CAIC  y CEDI/Dirección del Área de Centros de Atención Infantil/Coord.3. Operación</v>
      </c>
      <c r="C242" s="49" t="str">
        <f ca="1">IFERROR(__xludf.DUMMYFUNCTION("""COMPUTED_VALUE"""),"3. Operación")</f>
        <v>3. Operación</v>
      </c>
      <c r="D242" s="49" t="str">
        <f ca="1">IFERROR(__xludf.DUMMYFUNCTION("""COMPUTED_VALUE"""),"Guadalajara bien educada")</f>
        <v>Guadalajara bien educada</v>
      </c>
      <c r="E242" s="49" t="str">
        <f ca="1">IFERROR(__xludf.DUMMYFUNCTION("""COMPUTED_VALUE"""),"Atención en Centros de Desarrollo Infantil")</f>
        <v>Atención en Centros de Desarrollo Infantil</v>
      </c>
      <c r="F242" s="49" t="str">
        <f ca="1">IFERROR(__xludf.DUMMYFUNCTION("""COMPUTED_VALUE"""),"C1. Servicio de educación inicial y preescolar para niñas y niños en condición de vulnerabilidad económica brindados en CDI, CEDI y CAIC ")</f>
        <v xml:space="preserve">C1. Servicio de educación inicial y preescolar para niñas y niños en condición de vulnerabilidad económica brindados en CDI, CEDI y CAIC </v>
      </c>
      <c r="G242" s="49" t="str">
        <f ca="1">IFERROR(__xludf.DUMMYFUNCTION("""COMPUTED_VALUE"""),"Porcentaje de demanda cubierta sobre servicios de atención educativa y asistencial para niñas y niños en condición de vulnerabilidad económica en 2023")</f>
        <v>Porcentaje de demanda cubierta sobre servicios de atención educativa y asistencial para niñas y niños en condición de vulnerabilidad económica en 2023</v>
      </c>
      <c r="H242" s="49" t="str">
        <f ca="1">IFERROR(__xludf.DUMMYFUNCTION("""COMPUTED_VALUE"""),"NAS ABRIL")</f>
        <v>NAS ABRIL</v>
      </c>
      <c r="I242" s="49" t="str">
        <f ca="1">IFERROR(__xludf.DUMMYFUNCTION("""COMPUTED_VALUE"""),"Abril")</f>
        <v>Abril</v>
      </c>
      <c r="J242" s="49" t="str">
        <f ca="1">IFERROR(__xludf.DUMMYFUNCTION("""COMPUTED_VALUE"""),"NAS")</f>
        <v>NAS</v>
      </c>
      <c r="K242" s="50">
        <f ca="1">IFERROR(__xludf.DUMMYFUNCTION("""COMPUTED_VALUE"""),4)</f>
        <v>4</v>
      </c>
      <c r="L242" s="49" t="str">
        <f ca="1">IFERROR(__xludf.DUMMYFUNCTION("""COMPUTED_VALUE"""),"TRIMESTRE 2")</f>
        <v>TRIMESTRE 2</v>
      </c>
      <c r="M242" s="49" t="str">
        <f ca="1">IFERROR(__xludf.DUMMYFUNCTION("""COMPUTED_VALUE"""),"NIÑAS")</f>
        <v>NIÑAS</v>
      </c>
    </row>
    <row r="243" spans="1:13">
      <c r="A243" s="49" t="str">
        <f ca="1">IFERROR(__xludf.DUMMYFUNCTION("""COMPUTED_VALUE"""),"5.1.1.0")</f>
        <v>5.1.1.0</v>
      </c>
      <c r="B243" s="49" t="str">
        <f ca="1">IFERROR(__xludf.DUMMYFUNCTION("""COMPUTED_VALUE"""),"Atención en Centros de Desarrollo Infantil/Jefatura del Departamento de CDI, CAIC  y CEDI/Dirección del Área de Centros de Atención Infantil/Coord.3. Operación")</f>
        <v>Atención en Centros de Desarrollo Infantil/Jefatura del Departamento de CDI, CAIC  y CEDI/Dirección del Área de Centros de Atención Infantil/Coord.3. Operación</v>
      </c>
      <c r="C243" s="49" t="str">
        <f ca="1">IFERROR(__xludf.DUMMYFUNCTION("""COMPUTED_VALUE"""),"3. Operación")</f>
        <v>3. Operación</v>
      </c>
      <c r="D243" s="49" t="str">
        <f ca="1">IFERROR(__xludf.DUMMYFUNCTION("""COMPUTED_VALUE"""),"Guadalajara bien educada")</f>
        <v>Guadalajara bien educada</v>
      </c>
      <c r="E243" s="49" t="str">
        <f ca="1">IFERROR(__xludf.DUMMYFUNCTION("""COMPUTED_VALUE"""),"Atención en Centros de Desarrollo Infantil")</f>
        <v>Atención en Centros de Desarrollo Infantil</v>
      </c>
      <c r="F243" s="49" t="str">
        <f ca="1">IFERROR(__xludf.DUMMYFUNCTION("""COMPUTED_VALUE"""),"C1. Servicio de educación inicial y preescolar para niñas y niños en condición de vulnerabilidad económica brindados en CDI, CEDI y CAIC ")</f>
        <v xml:space="preserve">C1. Servicio de educación inicial y preescolar para niñas y niños en condición de vulnerabilidad económica brindados en CDI, CEDI y CAIC </v>
      </c>
      <c r="G243" s="49" t="str">
        <f ca="1">IFERROR(__xludf.DUMMYFUNCTION("""COMPUTED_VALUE"""),"Porcentaje de demanda cubierta sobre servicios de atención educativa y asistencial para niñas y niños en condición de vulnerabilidad económica en 2023")</f>
        <v>Porcentaje de demanda cubierta sobre servicios de atención educativa y asistencial para niñas y niños en condición de vulnerabilidad económica en 2023</v>
      </c>
      <c r="H243" s="49" t="str">
        <f ca="1">IFERROR(__xludf.DUMMYFUNCTION("""COMPUTED_VALUE"""),"NOS ABRIL")</f>
        <v>NOS ABRIL</v>
      </c>
      <c r="I243" s="49" t="str">
        <f ca="1">IFERROR(__xludf.DUMMYFUNCTION("""COMPUTED_VALUE"""),"Abril")</f>
        <v>Abril</v>
      </c>
      <c r="J243" s="49" t="str">
        <f ca="1">IFERROR(__xludf.DUMMYFUNCTION("""COMPUTED_VALUE"""),"NOS")</f>
        <v>NOS</v>
      </c>
      <c r="K243" s="50">
        <f ca="1">IFERROR(__xludf.DUMMYFUNCTION("""COMPUTED_VALUE"""),10)</f>
        <v>10</v>
      </c>
      <c r="L243" s="49" t="str">
        <f ca="1">IFERROR(__xludf.DUMMYFUNCTION("""COMPUTED_VALUE"""),"TRIMESTRE 2")</f>
        <v>TRIMESTRE 2</v>
      </c>
      <c r="M243" s="49" t="str">
        <f ca="1">IFERROR(__xludf.DUMMYFUNCTION("""COMPUTED_VALUE"""),"NIÑOS")</f>
        <v>NIÑOS</v>
      </c>
    </row>
    <row r="244" spans="1:13">
      <c r="A244" s="49" t="str">
        <f ca="1">IFERROR(__xludf.DUMMYFUNCTION("""COMPUTED_VALUE"""),"5.1.1.0")</f>
        <v>5.1.1.0</v>
      </c>
      <c r="B244" s="49" t="str">
        <f ca="1">IFERROR(__xludf.DUMMYFUNCTION("""COMPUTED_VALUE"""),"Atención en Centros de Desarrollo Infantil/Jefatura del Departamento de CDI, CAIC  y CEDI/Dirección del Área de Centros de Atención Infantil/Coord.3. Operación")</f>
        <v>Atención en Centros de Desarrollo Infantil/Jefatura del Departamento de CDI, CAIC  y CEDI/Dirección del Área de Centros de Atención Infantil/Coord.3. Operación</v>
      </c>
      <c r="C244" s="49" t="str">
        <f ca="1">IFERROR(__xludf.DUMMYFUNCTION("""COMPUTED_VALUE"""),"3. Operación")</f>
        <v>3. Operación</v>
      </c>
      <c r="D244" s="49" t="str">
        <f ca="1">IFERROR(__xludf.DUMMYFUNCTION("""COMPUTED_VALUE"""),"Guadalajara bien educada")</f>
        <v>Guadalajara bien educada</v>
      </c>
      <c r="E244" s="49" t="str">
        <f ca="1">IFERROR(__xludf.DUMMYFUNCTION("""COMPUTED_VALUE"""),"Atención en Centros de Desarrollo Infantil")</f>
        <v>Atención en Centros de Desarrollo Infantil</v>
      </c>
      <c r="F244" s="49" t="str">
        <f ca="1">IFERROR(__xludf.DUMMYFUNCTION("""COMPUTED_VALUE"""),"C1. Servicio de educación inicial y preescolar para niñas y niños en condición de vulnerabilidad económica brindados en CDI, CEDI y CAIC ")</f>
        <v xml:space="preserve">C1. Servicio de educación inicial y preescolar para niñas y niños en condición de vulnerabilidad económica brindados en CDI, CEDI y CAIC </v>
      </c>
      <c r="G244" s="49" t="str">
        <f ca="1">IFERROR(__xludf.DUMMYFUNCTION("""COMPUTED_VALUE"""),"Porcentaje de demanda cubierta sobre servicios de atención educativa y asistencial para niñas y niños en condición de vulnerabilidad económica en 2023")</f>
        <v>Porcentaje de demanda cubierta sobre servicios de atención educativa y asistencial para niñas y niños en condición de vulnerabilidad económica en 2023</v>
      </c>
      <c r="H244" s="49" t="str">
        <f ca="1">IFERROR(__xludf.DUMMYFUNCTION("""COMPUTED_VALUE"""),"AM ABRIL")</f>
        <v>AM ABRIL</v>
      </c>
      <c r="I244" s="49" t="str">
        <f ca="1">IFERROR(__xludf.DUMMYFUNCTION("""COMPUTED_VALUE"""),"Abril")</f>
        <v>Abril</v>
      </c>
      <c r="J244" s="49" t="str">
        <f ca="1">IFERROR(__xludf.DUMMYFUNCTION("""COMPUTED_VALUE"""),"AM")</f>
        <v>AM</v>
      </c>
      <c r="K244" s="50"/>
      <c r="L244" s="49" t="str">
        <f ca="1">IFERROR(__xludf.DUMMYFUNCTION("""COMPUTED_VALUE"""),"TRIMESTRE 2")</f>
        <v>TRIMESTRE 2</v>
      </c>
      <c r="M244" s="49" t="str">
        <f ca="1">IFERROR(__xludf.DUMMYFUNCTION("""COMPUTED_VALUE"""),"ADOLESCENTES MUJERES")</f>
        <v>ADOLESCENTES MUJERES</v>
      </c>
    </row>
    <row r="245" spans="1:13">
      <c r="A245" s="49" t="str">
        <f ca="1">IFERROR(__xludf.DUMMYFUNCTION("""COMPUTED_VALUE"""),"5.1.1.0")</f>
        <v>5.1.1.0</v>
      </c>
      <c r="B245" s="49" t="str">
        <f ca="1">IFERROR(__xludf.DUMMYFUNCTION("""COMPUTED_VALUE"""),"Atención en Centros de Desarrollo Infantil/Jefatura del Departamento de CDI, CAIC  y CEDI/Dirección del Área de Centros de Atención Infantil/Coord.3. Operación")</f>
        <v>Atención en Centros de Desarrollo Infantil/Jefatura del Departamento de CDI, CAIC  y CEDI/Dirección del Área de Centros de Atención Infantil/Coord.3. Operación</v>
      </c>
      <c r="C245" s="49" t="str">
        <f ca="1">IFERROR(__xludf.DUMMYFUNCTION("""COMPUTED_VALUE"""),"3. Operación")</f>
        <v>3. Operación</v>
      </c>
      <c r="D245" s="49" t="str">
        <f ca="1">IFERROR(__xludf.DUMMYFUNCTION("""COMPUTED_VALUE"""),"Guadalajara bien educada")</f>
        <v>Guadalajara bien educada</v>
      </c>
      <c r="E245" s="49" t="str">
        <f ca="1">IFERROR(__xludf.DUMMYFUNCTION("""COMPUTED_VALUE"""),"Atención en Centros de Desarrollo Infantil")</f>
        <v>Atención en Centros de Desarrollo Infantil</v>
      </c>
      <c r="F245" s="49" t="str">
        <f ca="1">IFERROR(__xludf.DUMMYFUNCTION("""COMPUTED_VALUE"""),"C1. Servicio de educación inicial y preescolar para niñas y niños en condición de vulnerabilidad económica brindados en CDI, CEDI y CAIC ")</f>
        <v xml:space="preserve">C1. Servicio de educación inicial y preescolar para niñas y niños en condición de vulnerabilidad económica brindados en CDI, CEDI y CAIC </v>
      </c>
      <c r="G245" s="49" t="str">
        <f ca="1">IFERROR(__xludf.DUMMYFUNCTION("""COMPUTED_VALUE"""),"Porcentaje de demanda cubierta sobre servicios de atención educativa y asistencial para niñas y niños en condición de vulnerabilidad económica en 2023")</f>
        <v>Porcentaje de demanda cubierta sobre servicios de atención educativa y asistencial para niñas y niños en condición de vulnerabilidad económica en 2023</v>
      </c>
      <c r="H245" s="49" t="str">
        <f ca="1">IFERROR(__xludf.DUMMYFUNCTION("""COMPUTED_VALUE"""),"AH ABRIL")</f>
        <v>AH ABRIL</v>
      </c>
      <c r="I245" s="49" t="str">
        <f ca="1">IFERROR(__xludf.DUMMYFUNCTION("""COMPUTED_VALUE"""),"Abril")</f>
        <v>Abril</v>
      </c>
      <c r="J245" s="49" t="str">
        <f ca="1">IFERROR(__xludf.DUMMYFUNCTION("""COMPUTED_VALUE"""),"AH")</f>
        <v>AH</v>
      </c>
      <c r="K245" s="50"/>
      <c r="L245" s="49" t="str">
        <f ca="1">IFERROR(__xludf.DUMMYFUNCTION("""COMPUTED_VALUE"""),"TRIMESTRE 2")</f>
        <v>TRIMESTRE 2</v>
      </c>
      <c r="M245" s="49" t="str">
        <f ca="1">IFERROR(__xludf.DUMMYFUNCTION("""COMPUTED_VALUE"""),"ADOLESCENTES HOMBRES")</f>
        <v>ADOLESCENTES HOMBRES</v>
      </c>
    </row>
    <row r="246" spans="1:13">
      <c r="A246" s="49" t="str">
        <f ca="1">IFERROR(__xludf.DUMMYFUNCTION("""COMPUTED_VALUE"""),"5.1.1.0")</f>
        <v>5.1.1.0</v>
      </c>
      <c r="B246" s="49" t="str">
        <f ca="1">IFERROR(__xludf.DUMMYFUNCTION("""COMPUTED_VALUE"""),"Atención en Centros de Desarrollo Infantil/Jefatura del Departamento de CDI, CAIC  y CEDI/Dirección del Área de Centros de Atención Infantil/Coord.3. Operación")</f>
        <v>Atención en Centros de Desarrollo Infantil/Jefatura del Departamento de CDI, CAIC  y CEDI/Dirección del Área de Centros de Atención Infantil/Coord.3. Operación</v>
      </c>
      <c r="C246" s="49" t="str">
        <f ca="1">IFERROR(__xludf.DUMMYFUNCTION("""COMPUTED_VALUE"""),"3. Operación")</f>
        <v>3. Operación</v>
      </c>
      <c r="D246" s="49" t="str">
        <f ca="1">IFERROR(__xludf.DUMMYFUNCTION("""COMPUTED_VALUE"""),"Guadalajara bien educada")</f>
        <v>Guadalajara bien educada</v>
      </c>
      <c r="E246" s="49" t="str">
        <f ca="1">IFERROR(__xludf.DUMMYFUNCTION("""COMPUTED_VALUE"""),"Atención en Centros de Desarrollo Infantil")</f>
        <v>Atención en Centros de Desarrollo Infantil</v>
      </c>
      <c r="F246" s="49" t="str">
        <f ca="1">IFERROR(__xludf.DUMMYFUNCTION("""COMPUTED_VALUE"""),"C1. Servicio de educación inicial y preescolar para niñas y niños en condición de vulnerabilidad económica brindados en CDI, CEDI y CAIC ")</f>
        <v xml:space="preserve">C1. Servicio de educación inicial y preescolar para niñas y niños en condición de vulnerabilidad económica brindados en CDI, CEDI y CAIC </v>
      </c>
      <c r="G246" s="49" t="str">
        <f ca="1">IFERROR(__xludf.DUMMYFUNCTION("""COMPUTED_VALUE"""),"Porcentaje de demanda cubierta sobre servicios de atención educativa y asistencial para niñas y niños en condición de vulnerabilidad económica en 2023")</f>
        <v>Porcentaje de demanda cubierta sobre servicios de atención educativa y asistencial para niñas y niños en condición de vulnerabilidad económica en 2023</v>
      </c>
      <c r="H246" s="49" t="str">
        <f ca="1">IFERROR(__xludf.DUMMYFUNCTION("""COMPUTED_VALUE"""),"MUJ ABRIL")</f>
        <v>MUJ ABRIL</v>
      </c>
      <c r="I246" s="49" t="str">
        <f ca="1">IFERROR(__xludf.DUMMYFUNCTION("""COMPUTED_VALUE"""),"Abril")</f>
        <v>Abril</v>
      </c>
      <c r="J246" s="49" t="str">
        <f ca="1">IFERROR(__xludf.DUMMYFUNCTION("""COMPUTED_VALUE"""),"MUJ")</f>
        <v>MUJ</v>
      </c>
      <c r="K246" s="50"/>
      <c r="L246" s="49" t="str">
        <f ca="1">IFERROR(__xludf.DUMMYFUNCTION("""COMPUTED_VALUE"""),"TRIMESTRE 2")</f>
        <v>TRIMESTRE 2</v>
      </c>
      <c r="M246" s="49" t="str">
        <f ca="1">IFERROR(__xludf.DUMMYFUNCTION("""COMPUTED_VALUE"""),"MUJERES ADULTAS")</f>
        <v>MUJERES ADULTAS</v>
      </c>
    </row>
    <row r="247" spans="1:13">
      <c r="A247" s="49" t="str">
        <f ca="1">IFERROR(__xludf.DUMMYFUNCTION("""COMPUTED_VALUE"""),"5.1.1.0")</f>
        <v>5.1.1.0</v>
      </c>
      <c r="B247" s="49" t="str">
        <f ca="1">IFERROR(__xludf.DUMMYFUNCTION("""COMPUTED_VALUE"""),"Atención en Centros de Desarrollo Infantil/Jefatura del Departamento de CDI, CAIC  y CEDI/Dirección del Área de Centros de Atención Infantil/Coord.3. Operación")</f>
        <v>Atención en Centros de Desarrollo Infantil/Jefatura del Departamento de CDI, CAIC  y CEDI/Dirección del Área de Centros de Atención Infantil/Coord.3. Operación</v>
      </c>
      <c r="C247" s="49" t="str">
        <f ca="1">IFERROR(__xludf.DUMMYFUNCTION("""COMPUTED_VALUE"""),"3. Operación")</f>
        <v>3. Operación</v>
      </c>
      <c r="D247" s="49" t="str">
        <f ca="1">IFERROR(__xludf.DUMMYFUNCTION("""COMPUTED_VALUE"""),"Guadalajara bien educada")</f>
        <v>Guadalajara bien educada</v>
      </c>
      <c r="E247" s="49" t="str">
        <f ca="1">IFERROR(__xludf.DUMMYFUNCTION("""COMPUTED_VALUE"""),"Atención en Centros de Desarrollo Infantil")</f>
        <v>Atención en Centros de Desarrollo Infantil</v>
      </c>
      <c r="F247" s="49" t="str">
        <f ca="1">IFERROR(__xludf.DUMMYFUNCTION("""COMPUTED_VALUE"""),"C1. Servicio de educación inicial y preescolar para niñas y niños en condición de vulnerabilidad económica brindados en CDI, CEDI y CAIC ")</f>
        <v xml:space="preserve">C1. Servicio de educación inicial y preescolar para niñas y niños en condición de vulnerabilidad económica brindados en CDI, CEDI y CAIC </v>
      </c>
      <c r="G247" s="49" t="str">
        <f ca="1">IFERROR(__xludf.DUMMYFUNCTION("""COMPUTED_VALUE"""),"Porcentaje de demanda cubierta sobre servicios de atención educativa y asistencial para niñas y niños en condición de vulnerabilidad económica en 2023")</f>
        <v>Porcentaje de demanda cubierta sobre servicios de atención educativa y asistencial para niñas y niños en condición de vulnerabilidad económica en 2023</v>
      </c>
      <c r="H247" s="49" t="str">
        <f ca="1">IFERROR(__xludf.DUMMYFUNCTION("""COMPUTED_VALUE"""),"HOM ABRIL")</f>
        <v>HOM ABRIL</v>
      </c>
      <c r="I247" s="49" t="str">
        <f ca="1">IFERROR(__xludf.DUMMYFUNCTION("""COMPUTED_VALUE"""),"Abril")</f>
        <v>Abril</v>
      </c>
      <c r="J247" s="49" t="str">
        <f ca="1">IFERROR(__xludf.DUMMYFUNCTION("""COMPUTED_VALUE"""),"HOM")</f>
        <v>HOM</v>
      </c>
      <c r="K247" s="50"/>
      <c r="L247" s="49" t="str">
        <f ca="1">IFERROR(__xludf.DUMMYFUNCTION("""COMPUTED_VALUE"""),"TRIMESTRE 2")</f>
        <v>TRIMESTRE 2</v>
      </c>
      <c r="M247" s="49" t="str">
        <f ca="1">IFERROR(__xludf.DUMMYFUNCTION("""COMPUTED_VALUE"""),"HOMBRES ADULTOS")</f>
        <v>HOMBRES ADULTOS</v>
      </c>
    </row>
    <row r="248" spans="1:13">
      <c r="A248" s="49" t="str">
        <f ca="1">IFERROR(__xludf.DUMMYFUNCTION("""COMPUTED_VALUE"""),"5.1.1.0")</f>
        <v>5.1.1.0</v>
      </c>
      <c r="B248" s="49" t="str">
        <f ca="1">IFERROR(__xludf.DUMMYFUNCTION("""COMPUTED_VALUE"""),"Atención en Centros de Desarrollo Infantil/Jefatura del Departamento de CDI, CAIC  y CEDI/Dirección del Área de Centros de Atención Infantil/Coord.3. Operación")</f>
        <v>Atención en Centros de Desarrollo Infantil/Jefatura del Departamento de CDI, CAIC  y CEDI/Dirección del Área de Centros de Atención Infantil/Coord.3. Operación</v>
      </c>
      <c r="C248" s="49" t="str">
        <f ca="1">IFERROR(__xludf.DUMMYFUNCTION("""COMPUTED_VALUE"""),"3. Operación")</f>
        <v>3. Operación</v>
      </c>
      <c r="D248" s="49" t="str">
        <f ca="1">IFERROR(__xludf.DUMMYFUNCTION("""COMPUTED_VALUE"""),"Guadalajara bien educada")</f>
        <v>Guadalajara bien educada</v>
      </c>
      <c r="E248" s="49" t="str">
        <f ca="1">IFERROR(__xludf.DUMMYFUNCTION("""COMPUTED_VALUE"""),"Atención en Centros de Desarrollo Infantil")</f>
        <v>Atención en Centros de Desarrollo Infantil</v>
      </c>
      <c r="F248" s="49" t="str">
        <f ca="1">IFERROR(__xludf.DUMMYFUNCTION("""COMPUTED_VALUE"""),"C1. Servicio de educación inicial y preescolar para niñas y niños en condición de vulnerabilidad económica brindados en CDI, CEDI y CAIC ")</f>
        <v xml:space="preserve">C1. Servicio de educación inicial y preescolar para niñas y niños en condición de vulnerabilidad económica brindados en CDI, CEDI y CAIC </v>
      </c>
      <c r="G248" s="49" t="str">
        <f ca="1">IFERROR(__xludf.DUMMYFUNCTION("""COMPUTED_VALUE"""),"Porcentaje de demanda cubierta sobre servicios de atención educativa y asistencial para niñas y niños en condición de vulnerabilidad económica en 2023")</f>
        <v>Porcentaje de demanda cubierta sobre servicios de atención educativa y asistencial para niñas y niños en condición de vulnerabilidad económica en 2023</v>
      </c>
      <c r="H248" s="49" t="str">
        <f ca="1">IFERROR(__xludf.DUMMYFUNCTION("""COMPUTED_VALUE"""),"AMM ABRIL")</f>
        <v>AMM ABRIL</v>
      </c>
      <c r="I248" s="49" t="str">
        <f ca="1">IFERROR(__xludf.DUMMYFUNCTION("""COMPUTED_VALUE"""),"Abril")</f>
        <v>Abril</v>
      </c>
      <c r="J248" s="49" t="str">
        <f ca="1">IFERROR(__xludf.DUMMYFUNCTION("""COMPUTED_VALUE"""),"AMM")</f>
        <v>AMM</v>
      </c>
      <c r="K248" s="50"/>
      <c r="L248" s="49" t="str">
        <f ca="1">IFERROR(__xludf.DUMMYFUNCTION("""COMPUTED_VALUE"""),"TRIMESTRE 2")</f>
        <v>TRIMESTRE 2</v>
      </c>
      <c r="M248" s="49" t="str">
        <f ca="1">IFERROR(__xludf.DUMMYFUNCTION("""COMPUTED_VALUE"""),"ADULTA MAYOR MUJER")</f>
        <v>ADULTA MAYOR MUJER</v>
      </c>
    </row>
    <row r="249" spans="1:13">
      <c r="A249" s="49" t="str">
        <f ca="1">IFERROR(__xludf.DUMMYFUNCTION("""COMPUTED_VALUE"""),"5.1.1.0")</f>
        <v>5.1.1.0</v>
      </c>
      <c r="B249" s="49" t="str">
        <f ca="1">IFERROR(__xludf.DUMMYFUNCTION("""COMPUTED_VALUE"""),"Atención en Centros de Desarrollo Infantil/Jefatura del Departamento de CDI, CAIC  y CEDI/Dirección del Área de Centros de Atención Infantil/Coord.3. Operación")</f>
        <v>Atención en Centros de Desarrollo Infantil/Jefatura del Departamento de CDI, CAIC  y CEDI/Dirección del Área de Centros de Atención Infantil/Coord.3. Operación</v>
      </c>
      <c r="C249" s="49" t="str">
        <f ca="1">IFERROR(__xludf.DUMMYFUNCTION("""COMPUTED_VALUE"""),"3. Operación")</f>
        <v>3. Operación</v>
      </c>
      <c r="D249" s="49" t="str">
        <f ca="1">IFERROR(__xludf.DUMMYFUNCTION("""COMPUTED_VALUE"""),"Guadalajara bien educada")</f>
        <v>Guadalajara bien educada</v>
      </c>
      <c r="E249" s="49" t="str">
        <f ca="1">IFERROR(__xludf.DUMMYFUNCTION("""COMPUTED_VALUE"""),"Atención en Centros de Desarrollo Infantil")</f>
        <v>Atención en Centros de Desarrollo Infantil</v>
      </c>
      <c r="F249" s="49" t="str">
        <f ca="1">IFERROR(__xludf.DUMMYFUNCTION("""COMPUTED_VALUE"""),"C1. Servicio de educación inicial y preescolar para niñas y niños en condición de vulnerabilidad económica brindados en CDI, CEDI y CAIC ")</f>
        <v xml:space="preserve">C1. Servicio de educación inicial y preescolar para niñas y niños en condición de vulnerabilidad económica brindados en CDI, CEDI y CAIC </v>
      </c>
      <c r="G249" s="49" t="str">
        <f ca="1">IFERROR(__xludf.DUMMYFUNCTION("""COMPUTED_VALUE"""),"Porcentaje de demanda cubierta sobre servicios de atención educativa y asistencial para niñas y niños en condición de vulnerabilidad económica en 2023")</f>
        <v>Porcentaje de demanda cubierta sobre servicios de atención educativa y asistencial para niñas y niños en condición de vulnerabilidad económica en 2023</v>
      </c>
      <c r="H249" s="49" t="str">
        <f ca="1">IFERROR(__xludf.DUMMYFUNCTION("""COMPUTED_VALUE"""),"AMH ABRIL")</f>
        <v>AMH ABRIL</v>
      </c>
      <c r="I249" s="49" t="str">
        <f ca="1">IFERROR(__xludf.DUMMYFUNCTION("""COMPUTED_VALUE"""),"Abril")</f>
        <v>Abril</v>
      </c>
      <c r="J249" s="49" t="str">
        <f ca="1">IFERROR(__xludf.DUMMYFUNCTION("""COMPUTED_VALUE"""),"AMH")</f>
        <v>AMH</v>
      </c>
      <c r="K249" s="50"/>
      <c r="L249" s="49" t="str">
        <f ca="1">IFERROR(__xludf.DUMMYFUNCTION("""COMPUTED_VALUE"""),"TRIMESTRE 2")</f>
        <v>TRIMESTRE 2</v>
      </c>
      <c r="M249" s="49" t="str">
        <f ca="1">IFERROR(__xludf.DUMMYFUNCTION("""COMPUTED_VALUE"""),"ADULTO MAYOR HOMBRE")</f>
        <v>ADULTO MAYOR HOMBRE</v>
      </c>
    </row>
    <row r="250" spans="1:13">
      <c r="A250" s="49" t="str">
        <f ca="1">IFERROR(__xludf.DUMMYFUNCTION("""COMPUTED_VALUE"""),"5.1.1.1")</f>
        <v>5.1.1.1</v>
      </c>
      <c r="B250" s="49" t="str">
        <f ca="1">IFERROR(__xludf.DUMMYFUNCTION("""COMPUTED_VALUE"""),"Atención en Centros de Desarrollo Infantil/Jefatura del Departamento de CDI, CAIC  y CEDI/Dirección del Área de Centros de Atención Infantil/Coord.3. Operación")</f>
        <v>Atención en Centros de Desarrollo Infantil/Jefatura del Departamento de CDI, CAIC  y CEDI/Dirección del Área de Centros de Atención Infantil/Coord.3. Operación</v>
      </c>
      <c r="C250" s="49" t="str">
        <f ca="1">IFERROR(__xludf.DUMMYFUNCTION("""COMPUTED_VALUE"""),"3. Operación")</f>
        <v>3. Operación</v>
      </c>
      <c r="D250" s="49" t="str">
        <f ca="1">IFERROR(__xludf.DUMMYFUNCTION("""COMPUTED_VALUE"""),"Guadalajara bien educada")</f>
        <v>Guadalajara bien educada</v>
      </c>
      <c r="E250" s="49" t="str">
        <f ca="1">IFERROR(__xludf.DUMMYFUNCTION("""COMPUTED_VALUE"""),"Atención en Centros de Desarrollo Infantil")</f>
        <v>Atención en Centros de Desarrollo Infantil</v>
      </c>
      <c r="F250" s="49" t="str">
        <f ca="1">IFERROR(__xludf.DUMMYFUNCTION("""COMPUTED_VALUE"""),"A1C1. Procesos de formación brindados en CDI, CEDI y CAIC de educación inicial y preescolar ")</f>
        <v xml:space="preserve">A1C1. Procesos de formación brindados en CDI, CEDI y CAIC de educación inicial y preescolar </v>
      </c>
      <c r="G250" s="49" t="str">
        <f ca="1">IFERROR(__xludf.DUMMYFUNCTION("""COMPUTED_VALUE"""),"Porcentaje de Niñas y Niños que reciben en educación inicial y preescolar en CDI, CEDI y CAIC en 2023")</f>
        <v>Porcentaje de Niñas y Niños que reciben en educación inicial y preescolar en CDI, CEDI y CAIC en 2023</v>
      </c>
      <c r="H250" s="49" t="str">
        <f ca="1">IFERROR(__xludf.DUMMYFUNCTION("""COMPUTED_VALUE"""),"NAS ABRIL")</f>
        <v>NAS ABRIL</v>
      </c>
      <c r="I250" s="49" t="str">
        <f ca="1">IFERROR(__xludf.DUMMYFUNCTION("""COMPUTED_VALUE"""),"Abril")</f>
        <v>Abril</v>
      </c>
      <c r="J250" s="49" t="str">
        <f ca="1">IFERROR(__xludf.DUMMYFUNCTION("""COMPUTED_VALUE"""),"NAS")</f>
        <v>NAS</v>
      </c>
      <c r="K250" s="50">
        <f ca="1">IFERROR(__xludf.DUMMYFUNCTION("""COMPUTED_VALUE"""),4)</f>
        <v>4</v>
      </c>
      <c r="L250" s="49" t="str">
        <f ca="1">IFERROR(__xludf.DUMMYFUNCTION("""COMPUTED_VALUE"""),"TRIMESTRE 2")</f>
        <v>TRIMESTRE 2</v>
      </c>
      <c r="M250" s="49" t="str">
        <f ca="1">IFERROR(__xludf.DUMMYFUNCTION("""COMPUTED_VALUE"""),"NIÑAS")</f>
        <v>NIÑAS</v>
      </c>
    </row>
    <row r="251" spans="1:13">
      <c r="A251" s="49" t="str">
        <f ca="1">IFERROR(__xludf.DUMMYFUNCTION("""COMPUTED_VALUE"""),"5.1.1.1")</f>
        <v>5.1.1.1</v>
      </c>
      <c r="B251" s="49" t="str">
        <f ca="1">IFERROR(__xludf.DUMMYFUNCTION("""COMPUTED_VALUE"""),"Atención en Centros de Desarrollo Infantil/Jefatura del Departamento de CDI, CAIC  y CEDI/Dirección del Área de Centros de Atención Infantil/Coord.3. Operación")</f>
        <v>Atención en Centros de Desarrollo Infantil/Jefatura del Departamento de CDI, CAIC  y CEDI/Dirección del Área de Centros de Atención Infantil/Coord.3. Operación</v>
      </c>
      <c r="C251" s="49" t="str">
        <f ca="1">IFERROR(__xludf.DUMMYFUNCTION("""COMPUTED_VALUE"""),"3. Operación")</f>
        <v>3. Operación</v>
      </c>
      <c r="D251" s="49" t="str">
        <f ca="1">IFERROR(__xludf.DUMMYFUNCTION("""COMPUTED_VALUE"""),"Guadalajara bien educada")</f>
        <v>Guadalajara bien educada</v>
      </c>
      <c r="E251" s="49" t="str">
        <f ca="1">IFERROR(__xludf.DUMMYFUNCTION("""COMPUTED_VALUE"""),"Atención en Centros de Desarrollo Infantil")</f>
        <v>Atención en Centros de Desarrollo Infantil</v>
      </c>
      <c r="F251" s="49" t="str">
        <f ca="1">IFERROR(__xludf.DUMMYFUNCTION("""COMPUTED_VALUE"""),"A1C1. Procesos de formación brindados en CDI, CEDI y CAIC de educación inicial y preescolar ")</f>
        <v xml:space="preserve">A1C1. Procesos de formación brindados en CDI, CEDI y CAIC de educación inicial y preescolar </v>
      </c>
      <c r="G251" s="49" t="str">
        <f ca="1">IFERROR(__xludf.DUMMYFUNCTION("""COMPUTED_VALUE"""),"Porcentaje de Niñas y Niños que reciben en educación inicial y preescolar en CDI, CEDI y CAIC en 2023")</f>
        <v>Porcentaje de Niñas y Niños que reciben en educación inicial y preescolar en CDI, CEDI y CAIC en 2023</v>
      </c>
      <c r="H251" s="49" t="str">
        <f ca="1">IFERROR(__xludf.DUMMYFUNCTION("""COMPUTED_VALUE"""),"NOS ABRIL")</f>
        <v>NOS ABRIL</v>
      </c>
      <c r="I251" s="49" t="str">
        <f ca="1">IFERROR(__xludf.DUMMYFUNCTION("""COMPUTED_VALUE"""),"Abril")</f>
        <v>Abril</v>
      </c>
      <c r="J251" s="49" t="str">
        <f ca="1">IFERROR(__xludf.DUMMYFUNCTION("""COMPUTED_VALUE"""),"NOS")</f>
        <v>NOS</v>
      </c>
      <c r="K251" s="50">
        <f ca="1">IFERROR(__xludf.DUMMYFUNCTION("""COMPUTED_VALUE"""),10)</f>
        <v>10</v>
      </c>
      <c r="L251" s="49" t="str">
        <f ca="1">IFERROR(__xludf.DUMMYFUNCTION("""COMPUTED_VALUE"""),"TRIMESTRE 2")</f>
        <v>TRIMESTRE 2</v>
      </c>
      <c r="M251" s="49" t="str">
        <f ca="1">IFERROR(__xludf.DUMMYFUNCTION("""COMPUTED_VALUE"""),"NIÑOS")</f>
        <v>NIÑOS</v>
      </c>
    </row>
    <row r="252" spans="1:13">
      <c r="A252" s="49" t="str">
        <f ca="1">IFERROR(__xludf.DUMMYFUNCTION("""COMPUTED_VALUE"""),"5.1.1.1")</f>
        <v>5.1.1.1</v>
      </c>
      <c r="B252" s="49" t="str">
        <f ca="1">IFERROR(__xludf.DUMMYFUNCTION("""COMPUTED_VALUE"""),"Atención en Centros de Desarrollo Infantil/Jefatura del Departamento de CDI, CAIC  y CEDI/Dirección del Área de Centros de Atención Infantil/Coord.3. Operación")</f>
        <v>Atención en Centros de Desarrollo Infantil/Jefatura del Departamento de CDI, CAIC  y CEDI/Dirección del Área de Centros de Atención Infantil/Coord.3. Operación</v>
      </c>
      <c r="C252" s="49" t="str">
        <f ca="1">IFERROR(__xludf.DUMMYFUNCTION("""COMPUTED_VALUE"""),"3. Operación")</f>
        <v>3. Operación</v>
      </c>
      <c r="D252" s="49" t="str">
        <f ca="1">IFERROR(__xludf.DUMMYFUNCTION("""COMPUTED_VALUE"""),"Guadalajara bien educada")</f>
        <v>Guadalajara bien educada</v>
      </c>
      <c r="E252" s="49" t="str">
        <f ca="1">IFERROR(__xludf.DUMMYFUNCTION("""COMPUTED_VALUE"""),"Atención en Centros de Desarrollo Infantil")</f>
        <v>Atención en Centros de Desarrollo Infantil</v>
      </c>
      <c r="F252" s="49" t="str">
        <f ca="1">IFERROR(__xludf.DUMMYFUNCTION("""COMPUTED_VALUE"""),"A1C1. Procesos de formación brindados en CDI, CEDI y CAIC de educación inicial y preescolar ")</f>
        <v xml:space="preserve">A1C1. Procesos de formación brindados en CDI, CEDI y CAIC de educación inicial y preescolar </v>
      </c>
      <c r="G252" s="49" t="str">
        <f ca="1">IFERROR(__xludf.DUMMYFUNCTION("""COMPUTED_VALUE"""),"Porcentaje de Niñas y Niños que reciben en educación inicial y preescolar en CDI, CEDI y CAIC en 2023")</f>
        <v>Porcentaje de Niñas y Niños que reciben en educación inicial y preescolar en CDI, CEDI y CAIC en 2023</v>
      </c>
      <c r="H252" s="49" t="str">
        <f ca="1">IFERROR(__xludf.DUMMYFUNCTION("""COMPUTED_VALUE"""),"AM ABRIL")</f>
        <v>AM ABRIL</v>
      </c>
      <c r="I252" s="49" t="str">
        <f ca="1">IFERROR(__xludf.DUMMYFUNCTION("""COMPUTED_VALUE"""),"Abril")</f>
        <v>Abril</v>
      </c>
      <c r="J252" s="49" t="str">
        <f ca="1">IFERROR(__xludf.DUMMYFUNCTION("""COMPUTED_VALUE"""),"AM")</f>
        <v>AM</v>
      </c>
      <c r="K252" s="50"/>
      <c r="L252" s="49" t="str">
        <f ca="1">IFERROR(__xludf.DUMMYFUNCTION("""COMPUTED_VALUE"""),"TRIMESTRE 2")</f>
        <v>TRIMESTRE 2</v>
      </c>
      <c r="M252" s="49" t="str">
        <f ca="1">IFERROR(__xludf.DUMMYFUNCTION("""COMPUTED_VALUE"""),"ADOLESCENTES MUJERES")</f>
        <v>ADOLESCENTES MUJERES</v>
      </c>
    </row>
    <row r="253" spans="1:13">
      <c r="A253" s="49" t="str">
        <f ca="1">IFERROR(__xludf.DUMMYFUNCTION("""COMPUTED_VALUE"""),"5.1.1.1")</f>
        <v>5.1.1.1</v>
      </c>
      <c r="B253" s="49" t="str">
        <f ca="1">IFERROR(__xludf.DUMMYFUNCTION("""COMPUTED_VALUE"""),"Atención en Centros de Desarrollo Infantil/Jefatura del Departamento de CDI, CAIC  y CEDI/Dirección del Área de Centros de Atención Infantil/Coord.3. Operación")</f>
        <v>Atención en Centros de Desarrollo Infantil/Jefatura del Departamento de CDI, CAIC  y CEDI/Dirección del Área de Centros de Atención Infantil/Coord.3. Operación</v>
      </c>
      <c r="C253" s="49" t="str">
        <f ca="1">IFERROR(__xludf.DUMMYFUNCTION("""COMPUTED_VALUE"""),"3. Operación")</f>
        <v>3. Operación</v>
      </c>
      <c r="D253" s="49" t="str">
        <f ca="1">IFERROR(__xludf.DUMMYFUNCTION("""COMPUTED_VALUE"""),"Guadalajara bien educada")</f>
        <v>Guadalajara bien educada</v>
      </c>
      <c r="E253" s="49" t="str">
        <f ca="1">IFERROR(__xludf.DUMMYFUNCTION("""COMPUTED_VALUE"""),"Atención en Centros de Desarrollo Infantil")</f>
        <v>Atención en Centros de Desarrollo Infantil</v>
      </c>
      <c r="F253" s="49" t="str">
        <f ca="1">IFERROR(__xludf.DUMMYFUNCTION("""COMPUTED_VALUE"""),"A1C1. Procesos de formación brindados en CDI, CEDI y CAIC de educación inicial y preescolar ")</f>
        <v xml:space="preserve">A1C1. Procesos de formación brindados en CDI, CEDI y CAIC de educación inicial y preescolar </v>
      </c>
      <c r="G253" s="49" t="str">
        <f ca="1">IFERROR(__xludf.DUMMYFUNCTION("""COMPUTED_VALUE"""),"Porcentaje de Niñas y Niños que reciben en educación inicial y preescolar en CDI, CEDI y CAIC en 2023")</f>
        <v>Porcentaje de Niñas y Niños que reciben en educación inicial y preescolar en CDI, CEDI y CAIC en 2023</v>
      </c>
      <c r="H253" s="49" t="str">
        <f ca="1">IFERROR(__xludf.DUMMYFUNCTION("""COMPUTED_VALUE"""),"AH ABRIL")</f>
        <v>AH ABRIL</v>
      </c>
      <c r="I253" s="49" t="str">
        <f ca="1">IFERROR(__xludf.DUMMYFUNCTION("""COMPUTED_VALUE"""),"Abril")</f>
        <v>Abril</v>
      </c>
      <c r="J253" s="49" t="str">
        <f ca="1">IFERROR(__xludf.DUMMYFUNCTION("""COMPUTED_VALUE"""),"AH")</f>
        <v>AH</v>
      </c>
      <c r="K253" s="50"/>
      <c r="L253" s="49" t="str">
        <f ca="1">IFERROR(__xludf.DUMMYFUNCTION("""COMPUTED_VALUE"""),"TRIMESTRE 2")</f>
        <v>TRIMESTRE 2</v>
      </c>
      <c r="M253" s="49" t="str">
        <f ca="1">IFERROR(__xludf.DUMMYFUNCTION("""COMPUTED_VALUE"""),"ADOLESCENTES HOMBRES")</f>
        <v>ADOLESCENTES HOMBRES</v>
      </c>
    </row>
    <row r="254" spans="1:13">
      <c r="A254" s="49" t="str">
        <f ca="1">IFERROR(__xludf.DUMMYFUNCTION("""COMPUTED_VALUE"""),"5.1.1.1")</f>
        <v>5.1.1.1</v>
      </c>
      <c r="B254" s="49" t="str">
        <f ca="1">IFERROR(__xludf.DUMMYFUNCTION("""COMPUTED_VALUE"""),"Atención en Centros de Desarrollo Infantil/Jefatura del Departamento de CDI, CAIC  y CEDI/Dirección del Área de Centros de Atención Infantil/Coord.3. Operación")</f>
        <v>Atención en Centros de Desarrollo Infantil/Jefatura del Departamento de CDI, CAIC  y CEDI/Dirección del Área de Centros de Atención Infantil/Coord.3. Operación</v>
      </c>
      <c r="C254" s="49" t="str">
        <f ca="1">IFERROR(__xludf.DUMMYFUNCTION("""COMPUTED_VALUE"""),"3. Operación")</f>
        <v>3. Operación</v>
      </c>
      <c r="D254" s="49" t="str">
        <f ca="1">IFERROR(__xludf.DUMMYFUNCTION("""COMPUTED_VALUE"""),"Guadalajara bien educada")</f>
        <v>Guadalajara bien educada</v>
      </c>
      <c r="E254" s="49" t="str">
        <f ca="1">IFERROR(__xludf.DUMMYFUNCTION("""COMPUTED_VALUE"""),"Atención en Centros de Desarrollo Infantil")</f>
        <v>Atención en Centros de Desarrollo Infantil</v>
      </c>
      <c r="F254" s="49" t="str">
        <f ca="1">IFERROR(__xludf.DUMMYFUNCTION("""COMPUTED_VALUE"""),"A1C1. Procesos de formación brindados en CDI, CEDI y CAIC de educación inicial y preescolar ")</f>
        <v xml:space="preserve">A1C1. Procesos de formación brindados en CDI, CEDI y CAIC de educación inicial y preescolar </v>
      </c>
      <c r="G254" s="49" t="str">
        <f ca="1">IFERROR(__xludf.DUMMYFUNCTION("""COMPUTED_VALUE"""),"Porcentaje de Niñas y Niños que reciben en educación inicial y preescolar en CDI, CEDI y CAIC en 2023")</f>
        <v>Porcentaje de Niñas y Niños que reciben en educación inicial y preescolar en CDI, CEDI y CAIC en 2023</v>
      </c>
      <c r="H254" s="49" t="str">
        <f ca="1">IFERROR(__xludf.DUMMYFUNCTION("""COMPUTED_VALUE"""),"MUJ ABRIL")</f>
        <v>MUJ ABRIL</v>
      </c>
      <c r="I254" s="49" t="str">
        <f ca="1">IFERROR(__xludf.DUMMYFUNCTION("""COMPUTED_VALUE"""),"Abril")</f>
        <v>Abril</v>
      </c>
      <c r="J254" s="49" t="str">
        <f ca="1">IFERROR(__xludf.DUMMYFUNCTION("""COMPUTED_VALUE"""),"MUJ")</f>
        <v>MUJ</v>
      </c>
      <c r="K254" s="50"/>
      <c r="L254" s="49" t="str">
        <f ca="1">IFERROR(__xludf.DUMMYFUNCTION("""COMPUTED_VALUE"""),"TRIMESTRE 2")</f>
        <v>TRIMESTRE 2</v>
      </c>
      <c r="M254" s="49" t="str">
        <f ca="1">IFERROR(__xludf.DUMMYFUNCTION("""COMPUTED_VALUE"""),"MUJERES ADULTAS")</f>
        <v>MUJERES ADULTAS</v>
      </c>
    </row>
    <row r="255" spans="1:13">
      <c r="A255" s="49" t="str">
        <f ca="1">IFERROR(__xludf.DUMMYFUNCTION("""COMPUTED_VALUE"""),"5.1.1.1")</f>
        <v>5.1.1.1</v>
      </c>
      <c r="B255" s="49" t="str">
        <f ca="1">IFERROR(__xludf.DUMMYFUNCTION("""COMPUTED_VALUE"""),"Atención en Centros de Desarrollo Infantil/Jefatura del Departamento de CDI, CAIC  y CEDI/Dirección del Área de Centros de Atención Infantil/Coord.3. Operación")</f>
        <v>Atención en Centros de Desarrollo Infantil/Jefatura del Departamento de CDI, CAIC  y CEDI/Dirección del Área de Centros de Atención Infantil/Coord.3. Operación</v>
      </c>
      <c r="C255" s="49" t="str">
        <f ca="1">IFERROR(__xludf.DUMMYFUNCTION("""COMPUTED_VALUE"""),"3. Operación")</f>
        <v>3. Operación</v>
      </c>
      <c r="D255" s="49" t="str">
        <f ca="1">IFERROR(__xludf.DUMMYFUNCTION("""COMPUTED_VALUE"""),"Guadalajara bien educada")</f>
        <v>Guadalajara bien educada</v>
      </c>
      <c r="E255" s="49" t="str">
        <f ca="1">IFERROR(__xludf.DUMMYFUNCTION("""COMPUTED_VALUE"""),"Atención en Centros de Desarrollo Infantil")</f>
        <v>Atención en Centros de Desarrollo Infantil</v>
      </c>
      <c r="F255" s="49" t="str">
        <f ca="1">IFERROR(__xludf.DUMMYFUNCTION("""COMPUTED_VALUE"""),"A1C1. Procesos de formación brindados en CDI, CEDI y CAIC de educación inicial y preescolar ")</f>
        <v xml:space="preserve">A1C1. Procesos de formación brindados en CDI, CEDI y CAIC de educación inicial y preescolar </v>
      </c>
      <c r="G255" s="49" t="str">
        <f ca="1">IFERROR(__xludf.DUMMYFUNCTION("""COMPUTED_VALUE"""),"Porcentaje de Niñas y Niños que reciben en educación inicial y preescolar en CDI, CEDI y CAIC en 2023")</f>
        <v>Porcentaje de Niñas y Niños que reciben en educación inicial y preescolar en CDI, CEDI y CAIC en 2023</v>
      </c>
      <c r="H255" s="49" t="str">
        <f ca="1">IFERROR(__xludf.DUMMYFUNCTION("""COMPUTED_VALUE"""),"HOM ABRIL")</f>
        <v>HOM ABRIL</v>
      </c>
      <c r="I255" s="49" t="str">
        <f ca="1">IFERROR(__xludf.DUMMYFUNCTION("""COMPUTED_VALUE"""),"Abril")</f>
        <v>Abril</v>
      </c>
      <c r="J255" s="49" t="str">
        <f ca="1">IFERROR(__xludf.DUMMYFUNCTION("""COMPUTED_VALUE"""),"HOM")</f>
        <v>HOM</v>
      </c>
      <c r="K255" s="50"/>
      <c r="L255" s="49" t="str">
        <f ca="1">IFERROR(__xludf.DUMMYFUNCTION("""COMPUTED_VALUE"""),"TRIMESTRE 2")</f>
        <v>TRIMESTRE 2</v>
      </c>
      <c r="M255" s="49" t="str">
        <f ca="1">IFERROR(__xludf.DUMMYFUNCTION("""COMPUTED_VALUE"""),"HOMBRES ADULTOS")</f>
        <v>HOMBRES ADULTOS</v>
      </c>
    </row>
    <row r="256" spans="1:13">
      <c r="A256" s="49" t="str">
        <f ca="1">IFERROR(__xludf.DUMMYFUNCTION("""COMPUTED_VALUE"""),"5.1.1.1")</f>
        <v>5.1.1.1</v>
      </c>
      <c r="B256" s="49" t="str">
        <f ca="1">IFERROR(__xludf.DUMMYFUNCTION("""COMPUTED_VALUE"""),"Atención en Centros de Desarrollo Infantil/Jefatura del Departamento de CDI, CAIC  y CEDI/Dirección del Área de Centros de Atención Infantil/Coord.3. Operación")</f>
        <v>Atención en Centros de Desarrollo Infantil/Jefatura del Departamento de CDI, CAIC  y CEDI/Dirección del Área de Centros de Atención Infantil/Coord.3. Operación</v>
      </c>
      <c r="C256" s="49" t="str">
        <f ca="1">IFERROR(__xludf.DUMMYFUNCTION("""COMPUTED_VALUE"""),"3. Operación")</f>
        <v>3. Operación</v>
      </c>
      <c r="D256" s="49" t="str">
        <f ca="1">IFERROR(__xludf.DUMMYFUNCTION("""COMPUTED_VALUE"""),"Guadalajara bien educada")</f>
        <v>Guadalajara bien educada</v>
      </c>
      <c r="E256" s="49" t="str">
        <f ca="1">IFERROR(__xludf.DUMMYFUNCTION("""COMPUTED_VALUE"""),"Atención en Centros de Desarrollo Infantil")</f>
        <v>Atención en Centros de Desarrollo Infantil</v>
      </c>
      <c r="F256" s="49" t="str">
        <f ca="1">IFERROR(__xludf.DUMMYFUNCTION("""COMPUTED_VALUE"""),"A1C1. Procesos de formación brindados en CDI, CEDI y CAIC de educación inicial y preescolar ")</f>
        <v xml:space="preserve">A1C1. Procesos de formación brindados en CDI, CEDI y CAIC de educación inicial y preescolar </v>
      </c>
      <c r="G256" s="49" t="str">
        <f ca="1">IFERROR(__xludf.DUMMYFUNCTION("""COMPUTED_VALUE"""),"Porcentaje de Niñas y Niños que reciben en educación inicial y preescolar en CDI, CEDI y CAIC en 2023")</f>
        <v>Porcentaje de Niñas y Niños que reciben en educación inicial y preescolar en CDI, CEDI y CAIC en 2023</v>
      </c>
      <c r="H256" s="49" t="str">
        <f ca="1">IFERROR(__xludf.DUMMYFUNCTION("""COMPUTED_VALUE"""),"AMM ABRIL")</f>
        <v>AMM ABRIL</v>
      </c>
      <c r="I256" s="49" t="str">
        <f ca="1">IFERROR(__xludf.DUMMYFUNCTION("""COMPUTED_VALUE"""),"Abril")</f>
        <v>Abril</v>
      </c>
      <c r="J256" s="49" t="str">
        <f ca="1">IFERROR(__xludf.DUMMYFUNCTION("""COMPUTED_VALUE"""),"AMM")</f>
        <v>AMM</v>
      </c>
      <c r="K256" s="50"/>
      <c r="L256" s="49" t="str">
        <f ca="1">IFERROR(__xludf.DUMMYFUNCTION("""COMPUTED_VALUE"""),"TRIMESTRE 2")</f>
        <v>TRIMESTRE 2</v>
      </c>
      <c r="M256" s="49" t="str">
        <f ca="1">IFERROR(__xludf.DUMMYFUNCTION("""COMPUTED_VALUE"""),"ADULTA MAYOR MUJER")</f>
        <v>ADULTA MAYOR MUJER</v>
      </c>
    </row>
    <row r="257" spans="1:13">
      <c r="A257" s="49" t="str">
        <f ca="1">IFERROR(__xludf.DUMMYFUNCTION("""COMPUTED_VALUE"""),"5.1.1.1")</f>
        <v>5.1.1.1</v>
      </c>
      <c r="B257" s="49" t="str">
        <f ca="1">IFERROR(__xludf.DUMMYFUNCTION("""COMPUTED_VALUE"""),"Atención en Centros de Desarrollo Infantil/Jefatura del Departamento de CDI, CAIC  y CEDI/Dirección del Área de Centros de Atención Infantil/Coord.3. Operación")</f>
        <v>Atención en Centros de Desarrollo Infantil/Jefatura del Departamento de CDI, CAIC  y CEDI/Dirección del Área de Centros de Atención Infantil/Coord.3. Operación</v>
      </c>
      <c r="C257" s="49" t="str">
        <f ca="1">IFERROR(__xludf.DUMMYFUNCTION("""COMPUTED_VALUE"""),"3. Operación")</f>
        <v>3. Operación</v>
      </c>
      <c r="D257" s="49" t="str">
        <f ca="1">IFERROR(__xludf.DUMMYFUNCTION("""COMPUTED_VALUE"""),"Guadalajara bien educada")</f>
        <v>Guadalajara bien educada</v>
      </c>
      <c r="E257" s="49" t="str">
        <f ca="1">IFERROR(__xludf.DUMMYFUNCTION("""COMPUTED_VALUE"""),"Atención en Centros de Desarrollo Infantil")</f>
        <v>Atención en Centros de Desarrollo Infantil</v>
      </c>
      <c r="F257" s="49" t="str">
        <f ca="1">IFERROR(__xludf.DUMMYFUNCTION("""COMPUTED_VALUE"""),"A1C1. Procesos de formación brindados en CDI, CEDI y CAIC de educación inicial y preescolar ")</f>
        <v xml:space="preserve">A1C1. Procesos de formación brindados en CDI, CEDI y CAIC de educación inicial y preescolar </v>
      </c>
      <c r="G257" s="49" t="str">
        <f ca="1">IFERROR(__xludf.DUMMYFUNCTION("""COMPUTED_VALUE"""),"Porcentaje de Niñas y Niños que reciben en educación inicial y preescolar en CDI, CEDI y CAIC en 2023")</f>
        <v>Porcentaje de Niñas y Niños que reciben en educación inicial y preescolar en CDI, CEDI y CAIC en 2023</v>
      </c>
      <c r="H257" s="49" t="str">
        <f ca="1">IFERROR(__xludf.DUMMYFUNCTION("""COMPUTED_VALUE"""),"AMH ABRIL")</f>
        <v>AMH ABRIL</v>
      </c>
      <c r="I257" s="49" t="str">
        <f ca="1">IFERROR(__xludf.DUMMYFUNCTION("""COMPUTED_VALUE"""),"Abril")</f>
        <v>Abril</v>
      </c>
      <c r="J257" s="49" t="str">
        <f ca="1">IFERROR(__xludf.DUMMYFUNCTION("""COMPUTED_VALUE"""),"AMH")</f>
        <v>AMH</v>
      </c>
      <c r="K257" s="50"/>
      <c r="L257" s="49" t="str">
        <f ca="1">IFERROR(__xludf.DUMMYFUNCTION("""COMPUTED_VALUE"""),"TRIMESTRE 2")</f>
        <v>TRIMESTRE 2</v>
      </c>
      <c r="M257" s="49" t="str">
        <f ca="1">IFERROR(__xludf.DUMMYFUNCTION("""COMPUTED_VALUE"""),"ADULTO MAYOR HOMBRE")</f>
        <v>ADULTO MAYOR HOMBRE</v>
      </c>
    </row>
    <row r="258" spans="1:13">
      <c r="A258" s="49" t="str">
        <f ca="1">IFERROR(__xludf.DUMMYFUNCTION("""COMPUTED_VALUE"""),"5.1.1.0")</f>
        <v>5.1.1.0</v>
      </c>
      <c r="B258" s="49" t="str">
        <f ca="1">IFERROR(__xludf.DUMMYFUNCTION("""COMPUTED_VALUE"""),"Atención en Centros de Desarrollo Infantil/Jefatura del Departamento de CDI, CAIC  y CEDI/Dirección del Área de Centros de Atención Infantil/Coord.3. Operación")</f>
        <v>Atención en Centros de Desarrollo Infantil/Jefatura del Departamento de CDI, CAIC  y CEDI/Dirección del Área de Centros de Atención Infantil/Coord.3. Operación</v>
      </c>
      <c r="C258" s="49" t="str">
        <f ca="1">IFERROR(__xludf.DUMMYFUNCTION("""COMPUTED_VALUE"""),"3. Operación")</f>
        <v>3. Operación</v>
      </c>
      <c r="D258" s="49" t="str">
        <f ca="1">IFERROR(__xludf.DUMMYFUNCTION("""COMPUTED_VALUE"""),"Guadalajara bien educada")</f>
        <v>Guadalajara bien educada</v>
      </c>
      <c r="E258" s="49" t="str">
        <f ca="1">IFERROR(__xludf.DUMMYFUNCTION("""COMPUTED_VALUE"""),"Atención en Centros de Desarrollo Infantil")</f>
        <v>Atención en Centros de Desarrollo Infantil</v>
      </c>
      <c r="F258" s="49" t="str">
        <f ca="1">IFERROR(__xludf.DUMMYFUNCTION("""COMPUTED_VALUE"""),"C1. Servicio de educación inicial y preescolar para niñas y niños en condición de vulnerabilidad económica brindados en CDI, CEDI y CAIC ")</f>
        <v xml:space="preserve">C1. Servicio de educación inicial y preescolar para niñas y niños en condición de vulnerabilidad económica brindados en CDI, CEDI y CAIC </v>
      </c>
      <c r="G258" s="49" t="str">
        <f ca="1">IFERROR(__xludf.DUMMYFUNCTION("""COMPUTED_VALUE"""),"Porcentaje de demanda cubierta sobre servicios de atención educativa y asistencial para niñas y niños en condición de vulnerabilidad económica en 2023")</f>
        <v>Porcentaje de demanda cubierta sobre servicios de atención educativa y asistencial para niñas y niños en condición de vulnerabilidad económica en 2023</v>
      </c>
      <c r="H258" s="49" t="str">
        <f ca="1">IFERROR(__xludf.DUMMYFUNCTION("""COMPUTED_VALUE"""),"NAS MAYO")</f>
        <v>NAS MAYO</v>
      </c>
      <c r="I258" s="49" t="str">
        <f ca="1">IFERROR(__xludf.DUMMYFUNCTION("""COMPUTED_VALUE"""),"Mayo")</f>
        <v>Mayo</v>
      </c>
      <c r="J258" s="49" t="str">
        <f ca="1">IFERROR(__xludf.DUMMYFUNCTION("""COMPUTED_VALUE"""),"NAS")</f>
        <v>NAS</v>
      </c>
      <c r="K258" s="50">
        <f ca="1">IFERROR(__xludf.DUMMYFUNCTION("""COMPUTED_VALUE"""),11)</f>
        <v>11</v>
      </c>
      <c r="L258" s="49" t="str">
        <f ca="1">IFERROR(__xludf.DUMMYFUNCTION("""COMPUTED_VALUE"""),"TRIMESTRE 2")</f>
        <v>TRIMESTRE 2</v>
      </c>
      <c r="M258" s="49" t="str">
        <f ca="1">IFERROR(__xludf.DUMMYFUNCTION("""COMPUTED_VALUE"""),"NIÑAS")</f>
        <v>NIÑAS</v>
      </c>
    </row>
    <row r="259" spans="1:13">
      <c r="A259" s="49" t="str">
        <f ca="1">IFERROR(__xludf.DUMMYFUNCTION("""COMPUTED_VALUE"""),"5.1.1.0")</f>
        <v>5.1.1.0</v>
      </c>
      <c r="B259" s="49" t="str">
        <f ca="1">IFERROR(__xludf.DUMMYFUNCTION("""COMPUTED_VALUE"""),"Atención en Centros de Desarrollo Infantil/Jefatura del Departamento de CDI, CAIC  y CEDI/Dirección del Área de Centros de Atención Infantil/Coord.3. Operación")</f>
        <v>Atención en Centros de Desarrollo Infantil/Jefatura del Departamento de CDI, CAIC  y CEDI/Dirección del Área de Centros de Atención Infantil/Coord.3. Operación</v>
      </c>
      <c r="C259" s="49" t="str">
        <f ca="1">IFERROR(__xludf.DUMMYFUNCTION("""COMPUTED_VALUE"""),"3. Operación")</f>
        <v>3. Operación</v>
      </c>
      <c r="D259" s="49" t="str">
        <f ca="1">IFERROR(__xludf.DUMMYFUNCTION("""COMPUTED_VALUE"""),"Guadalajara bien educada")</f>
        <v>Guadalajara bien educada</v>
      </c>
      <c r="E259" s="49" t="str">
        <f ca="1">IFERROR(__xludf.DUMMYFUNCTION("""COMPUTED_VALUE"""),"Atención en Centros de Desarrollo Infantil")</f>
        <v>Atención en Centros de Desarrollo Infantil</v>
      </c>
      <c r="F259" s="49" t="str">
        <f ca="1">IFERROR(__xludf.DUMMYFUNCTION("""COMPUTED_VALUE"""),"C1. Servicio de educación inicial y preescolar para niñas y niños en condición de vulnerabilidad económica brindados en CDI, CEDI y CAIC ")</f>
        <v xml:space="preserve">C1. Servicio de educación inicial y preescolar para niñas y niños en condición de vulnerabilidad económica brindados en CDI, CEDI y CAIC </v>
      </c>
      <c r="G259" s="49" t="str">
        <f ca="1">IFERROR(__xludf.DUMMYFUNCTION("""COMPUTED_VALUE"""),"Porcentaje de demanda cubierta sobre servicios de atención educativa y asistencial para niñas y niños en condición de vulnerabilidad económica en 2023")</f>
        <v>Porcentaje de demanda cubierta sobre servicios de atención educativa y asistencial para niñas y niños en condición de vulnerabilidad económica en 2023</v>
      </c>
      <c r="H259" s="49" t="str">
        <f ca="1">IFERROR(__xludf.DUMMYFUNCTION("""COMPUTED_VALUE"""),"NOS MAYO")</f>
        <v>NOS MAYO</v>
      </c>
      <c r="I259" s="49" t="str">
        <f ca="1">IFERROR(__xludf.DUMMYFUNCTION("""COMPUTED_VALUE"""),"Mayo")</f>
        <v>Mayo</v>
      </c>
      <c r="J259" s="49" t="str">
        <f ca="1">IFERROR(__xludf.DUMMYFUNCTION("""COMPUTED_VALUE"""),"NOS")</f>
        <v>NOS</v>
      </c>
      <c r="K259" s="50">
        <f ca="1">IFERROR(__xludf.DUMMYFUNCTION("""COMPUTED_VALUE"""),16)</f>
        <v>16</v>
      </c>
      <c r="L259" s="49" t="str">
        <f ca="1">IFERROR(__xludf.DUMMYFUNCTION("""COMPUTED_VALUE"""),"TRIMESTRE 2")</f>
        <v>TRIMESTRE 2</v>
      </c>
      <c r="M259" s="49" t="str">
        <f ca="1">IFERROR(__xludf.DUMMYFUNCTION("""COMPUTED_VALUE"""),"NIÑOS")</f>
        <v>NIÑOS</v>
      </c>
    </row>
    <row r="260" spans="1:13">
      <c r="A260" s="49" t="str">
        <f ca="1">IFERROR(__xludf.DUMMYFUNCTION("""COMPUTED_VALUE"""),"5.1.1.0")</f>
        <v>5.1.1.0</v>
      </c>
      <c r="B260" s="49" t="str">
        <f ca="1">IFERROR(__xludf.DUMMYFUNCTION("""COMPUTED_VALUE"""),"Atención en Centros de Desarrollo Infantil/Jefatura del Departamento de CDI, CAIC  y CEDI/Dirección del Área de Centros de Atención Infantil/Coord.3. Operación")</f>
        <v>Atención en Centros de Desarrollo Infantil/Jefatura del Departamento de CDI, CAIC  y CEDI/Dirección del Área de Centros de Atención Infantil/Coord.3. Operación</v>
      </c>
      <c r="C260" s="49" t="str">
        <f ca="1">IFERROR(__xludf.DUMMYFUNCTION("""COMPUTED_VALUE"""),"3. Operación")</f>
        <v>3. Operación</v>
      </c>
      <c r="D260" s="49" t="str">
        <f ca="1">IFERROR(__xludf.DUMMYFUNCTION("""COMPUTED_VALUE"""),"Guadalajara bien educada")</f>
        <v>Guadalajara bien educada</v>
      </c>
      <c r="E260" s="49" t="str">
        <f ca="1">IFERROR(__xludf.DUMMYFUNCTION("""COMPUTED_VALUE"""),"Atención en Centros de Desarrollo Infantil")</f>
        <v>Atención en Centros de Desarrollo Infantil</v>
      </c>
      <c r="F260" s="49" t="str">
        <f ca="1">IFERROR(__xludf.DUMMYFUNCTION("""COMPUTED_VALUE"""),"C1. Servicio de educación inicial y preescolar para niñas y niños en condición de vulnerabilidad económica brindados en CDI, CEDI y CAIC ")</f>
        <v xml:space="preserve">C1. Servicio de educación inicial y preescolar para niñas y niños en condición de vulnerabilidad económica brindados en CDI, CEDI y CAIC </v>
      </c>
      <c r="G260" s="49" t="str">
        <f ca="1">IFERROR(__xludf.DUMMYFUNCTION("""COMPUTED_VALUE"""),"Porcentaje de demanda cubierta sobre servicios de atención educativa y asistencial para niñas y niños en condición de vulnerabilidad económica en 2023")</f>
        <v>Porcentaje de demanda cubierta sobre servicios de atención educativa y asistencial para niñas y niños en condición de vulnerabilidad económica en 2023</v>
      </c>
      <c r="H260" s="49" t="str">
        <f ca="1">IFERROR(__xludf.DUMMYFUNCTION("""COMPUTED_VALUE"""),"AM MAYO")</f>
        <v>AM MAYO</v>
      </c>
      <c r="I260" s="49" t="str">
        <f ca="1">IFERROR(__xludf.DUMMYFUNCTION("""COMPUTED_VALUE"""),"Mayo")</f>
        <v>Mayo</v>
      </c>
      <c r="J260" s="49" t="str">
        <f ca="1">IFERROR(__xludf.DUMMYFUNCTION("""COMPUTED_VALUE"""),"AM")</f>
        <v>AM</v>
      </c>
      <c r="K260" s="50"/>
      <c r="L260" s="49" t="str">
        <f ca="1">IFERROR(__xludf.DUMMYFUNCTION("""COMPUTED_VALUE"""),"TRIMESTRE 2")</f>
        <v>TRIMESTRE 2</v>
      </c>
      <c r="M260" s="49" t="str">
        <f ca="1">IFERROR(__xludf.DUMMYFUNCTION("""COMPUTED_VALUE"""),"ADOLESCENTES MUJERES")</f>
        <v>ADOLESCENTES MUJERES</v>
      </c>
    </row>
    <row r="261" spans="1:13">
      <c r="A261" s="49" t="str">
        <f ca="1">IFERROR(__xludf.DUMMYFUNCTION("""COMPUTED_VALUE"""),"5.1.1.0")</f>
        <v>5.1.1.0</v>
      </c>
      <c r="B261" s="49" t="str">
        <f ca="1">IFERROR(__xludf.DUMMYFUNCTION("""COMPUTED_VALUE"""),"Atención en Centros de Desarrollo Infantil/Jefatura del Departamento de CDI, CAIC  y CEDI/Dirección del Área de Centros de Atención Infantil/Coord.3. Operación")</f>
        <v>Atención en Centros de Desarrollo Infantil/Jefatura del Departamento de CDI, CAIC  y CEDI/Dirección del Área de Centros de Atención Infantil/Coord.3. Operación</v>
      </c>
      <c r="C261" s="49" t="str">
        <f ca="1">IFERROR(__xludf.DUMMYFUNCTION("""COMPUTED_VALUE"""),"3. Operación")</f>
        <v>3. Operación</v>
      </c>
      <c r="D261" s="49" t="str">
        <f ca="1">IFERROR(__xludf.DUMMYFUNCTION("""COMPUTED_VALUE"""),"Guadalajara bien educada")</f>
        <v>Guadalajara bien educada</v>
      </c>
      <c r="E261" s="49" t="str">
        <f ca="1">IFERROR(__xludf.DUMMYFUNCTION("""COMPUTED_VALUE"""),"Atención en Centros de Desarrollo Infantil")</f>
        <v>Atención en Centros de Desarrollo Infantil</v>
      </c>
      <c r="F261" s="49" t="str">
        <f ca="1">IFERROR(__xludf.DUMMYFUNCTION("""COMPUTED_VALUE"""),"C1. Servicio de educación inicial y preescolar para niñas y niños en condición de vulnerabilidad económica brindados en CDI, CEDI y CAIC ")</f>
        <v xml:space="preserve">C1. Servicio de educación inicial y preescolar para niñas y niños en condición de vulnerabilidad económica brindados en CDI, CEDI y CAIC </v>
      </c>
      <c r="G261" s="49" t="str">
        <f ca="1">IFERROR(__xludf.DUMMYFUNCTION("""COMPUTED_VALUE"""),"Porcentaje de demanda cubierta sobre servicios de atención educativa y asistencial para niñas y niños en condición de vulnerabilidad económica en 2023")</f>
        <v>Porcentaje de demanda cubierta sobre servicios de atención educativa y asistencial para niñas y niños en condición de vulnerabilidad económica en 2023</v>
      </c>
      <c r="H261" s="49" t="str">
        <f ca="1">IFERROR(__xludf.DUMMYFUNCTION("""COMPUTED_VALUE"""),"AH MAYO")</f>
        <v>AH MAYO</v>
      </c>
      <c r="I261" s="49" t="str">
        <f ca="1">IFERROR(__xludf.DUMMYFUNCTION("""COMPUTED_VALUE"""),"Mayo")</f>
        <v>Mayo</v>
      </c>
      <c r="J261" s="49" t="str">
        <f ca="1">IFERROR(__xludf.DUMMYFUNCTION("""COMPUTED_VALUE"""),"AH")</f>
        <v>AH</v>
      </c>
      <c r="K261" s="50"/>
      <c r="L261" s="49" t="str">
        <f ca="1">IFERROR(__xludf.DUMMYFUNCTION("""COMPUTED_VALUE"""),"TRIMESTRE 2")</f>
        <v>TRIMESTRE 2</v>
      </c>
      <c r="M261" s="49" t="str">
        <f ca="1">IFERROR(__xludf.DUMMYFUNCTION("""COMPUTED_VALUE"""),"ADOLESCENTES HOMBRES")</f>
        <v>ADOLESCENTES HOMBRES</v>
      </c>
    </row>
    <row r="262" spans="1:13">
      <c r="A262" s="49" t="str">
        <f ca="1">IFERROR(__xludf.DUMMYFUNCTION("""COMPUTED_VALUE"""),"5.1.1.0")</f>
        <v>5.1.1.0</v>
      </c>
      <c r="B262" s="49" t="str">
        <f ca="1">IFERROR(__xludf.DUMMYFUNCTION("""COMPUTED_VALUE"""),"Atención en Centros de Desarrollo Infantil/Jefatura del Departamento de CDI, CAIC  y CEDI/Dirección del Área de Centros de Atención Infantil/Coord.3. Operación")</f>
        <v>Atención en Centros de Desarrollo Infantil/Jefatura del Departamento de CDI, CAIC  y CEDI/Dirección del Área de Centros de Atención Infantil/Coord.3. Operación</v>
      </c>
      <c r="C262" s="49" t="str">
        <f ca="1">IFERROR(__xludf.DUMMYFUNCTION("""COMPUTED_VALUE"""),"3. Operación")</f>
        <v>3. Operación</v>
      </c>
      <c r="D262" s="49" t="str">
        <f ca="1">IFERROR(__xludf.DUMMYFUNCTION("""COMPUTED_VALUE"""),"Guadalajara bien educada")</f>
        <v>Guadalajara bien educada</v>
      </c>
      <c r="E262" s="49" t="str">
        <f ca="1">IFERROR(__xludf.DUMMYFUNCTION("""COMPUTED_VALUE"""),"Atención en Centros de Desarrollo Infantil")</f>
        <v>Atención en Centros de Desarrollo Infantil</v>
      </c>
      <c r="F262" s="49" t="str">
        <f ca="1">IFERROR(__xludf.DUMMYFUNCTION("""COMPUTED_VALUE"""),"C1. Servicio de educación inicial y preescolar para niñas y niños en condición de vulnerabilidad económica brindados en CDI, CEDI y CAIC ")</f>
        <v xml:space="preserve">C1. Servicio de educación inicial y preescolar para niñas y niños en condición de vulnerabilidad económica brindados en CDI, CEDI y CAIC </v>
      </c>
      <c r="G262" s="49" t="str">
        <f ca="1">IFERROR(__xludf.DUMMYFUNCTION("""COMPUTED_VALUE"""),"Porcentaje de demanda cubierta sobre servicios de atención educativa y asistencial para niñas y niños en condición de vulnerabilidad económica en 2023")</f>
        <v>Porcentaje de demanda cubierta sobre servicios de atención educativa y asistencial para niñas y niños en condición de vulnerabilidad económica en 2023</v>
      </c>
      <c r="H262" s="49" t="str">
        <f ca="1">IFERROR(__xludf.DUMMYFUNCTION("""COMPUTED_VALUE"""),"MUJ MAYO")</f>
        <v>MUJ MAYO</v>
      </c>
      <c r="I262" s="49" t="str">
        <f ca="1">IFERROR(__xludf.DUMMYFUNCTION("""COMPUTED_VALUE"""),"Mayo")</f>
        <v>Mayo</v>
      </c>
      <c r="J262" s="49" t="str">
        <f ca="1">IFERROR(__xludf.DUMMYFUNCTION("""COMPUTED_VALUE"""),"MUJ")</f>
        <v>MUJ</v>
      </c>
      <c r="K262" s="50"/>
      <c r="L262" s="49" t="str">
        <f ca="1">IFERROR(__xludf.DUMMYFUNCTION("""COMPUTED_VALUE"""),"TRIMESTRE 2")</f>
        <v>TRIMESTRE 2</v>
      </c>
      <c r="M262" s="49" t="str">
        <f ca="1">IFERROR(__xludf.DUMMYFUNCTION("""COMPUTED_VALUE"""),"MUJERES ADULTAS")</f>
        <v>MUJERES ADULTAS</v>
      </c>
    </row>
    <row r="263" spans="1:13">
      <c r="A263" s="49" t="str">
        <f ca="1">IFERROR(__xludf.DUMMYFUNCTION("""COMPUTED_VALUE"""),"5.1.1.0")</f>
        <v>5.1.1.0</v>
      </c>
      <c r="B263" s="49" t="str">
        <f ca="1">IFERROR(__xludf.DUMMYFUNCTION("""COMPUTED_VALUE"""),"Atención en Centros de Desarrollo Infantil/Jefatura del Departamento de CDI, CAIC  y CEDI/Dirección del Área de Centros de Atención Infantil/Coord.3. Operación")</f>
        <v>Atención en Centros de Desarrollo Infantil/Jefatura del Departamento de CDI, CAIC  y CEDI/Dirección del Área de Centros de Atención Infantil/Coord.3. Operación</v>
      </c>
      <c r="C263" s="49" t="str">
        <f ca="1">IFERROR(__xludf.DUMMYFUNCTION("""COMPUTED_VALUE"""),"3. Operación")</f>
        <v>3. Operación</v>
      </c>
      <c r="D263" s="49" t="str">
        <f ca="1">IFERROR(__xludf.DUMMYFUNCTION("""COMPUTED_VALUE"""),"Guadalajara bien educada")</f>
        <v>Guadalajara bien educada</v>
      </c>
      <c r="E263" s="49" t="str">
        <f ca="1">IFERROR(__xludf.DUMMYFUNCTION("""COMPUTED_VALUE"""),"Atención en Centros de Desarrollo Infantil")</f>
        <v>Atención en Centros de Desarrollo Infantil</v>
      </c>
      <c r="F263" s="49" t="str">
        <f ca="1">IFERROR(__xludf.DUMMYFUNCTION("""COMPUTED_VALUE"""),"C1. Servicio de educación inicial y preescolar para niñas y niños en condición de vulnerabilidad económica brindados en CDI, CEDI y CAIC ")</f>
        <v xml:space="preserve">C1. Servicio de educación inicial y preescolar para niñas y niños en condición de vulnerabilidad económica brindados en CDI, CEDI y CAIC </v>
      </c>
      <c r="G263" s="49" t="str">
        <f ca="1">IFERROR(__xludf.DUMMYFUNCTION("""COMPUTED_VALUE"""),"Porcentaje de demanda cubierta sobre servicios de atención educativa y asistencial para niñas y niños en condición de vulnerabilidad económica en 2023")</f>
        <v>Porcentaje de demanda cubierta sobre servicios de atención educativa y asistencial para niñas y niños en condición de vulnerabilidad económica en 2023</v>
      </c>
      <c r="H263" s="49" t="str">
        <f ca="1">IFERROR(__xludf.DUMMYFUNCTION("""COMPUTED_VALUE"""),"HOM MAYO")</f>
        <v>HOM MAYO</v>
      </c>
      <c r="I263" s="49" t="str">
        <f ca="1">IFERROR(__xludf.DUMMYFUNCTION("""COMPUTED_VALUE"""),"Mayo")</f>
        <v>Mayo</v>
      </c>
      <c r="J263" s="49" t="str">
        <f ca="1">IFERROR(__xludf.DUMMYFUNCTION("""COMPUTED_VALUE"""),"HOM")</f>
        <v>HOM</v>
      </c>
      <c r="K263" s="50"/>
      <c r="L263" s="49" t="str">
        <f ca="1">IFERROR(__xludf.DUMMYFUNCTION("""COMPUTED_VALUE"""),"TRIMESTRE 2")</f>
        <v>TRIMESTRE 2</v>
      </c>
      <c r="M263" s="49" t="str">
        <f ca="1">IFERROR(__xludf.DUMMYFUNCTION("""COMPUTED_VALUE"""),"HOMBRES ADULTOS")</f>
        <v>HOMBRES ADULTOS</v>
      </c>
    </row>
    <row r="264" spans="1:13">
      <c r="A264" s="49" t="str">
        <f ca="1">IFERROR(__xludf.DUMMYFUNCTION("""COMPUTED_VALUE"""),"5.1.1.0")</f>
        <v>5.1.1.0</v>
      </c>
      <c r="B264" s="49" t="str">
        <f ca="1">IFERROR(__xludf.DUMMYFUNCTION("""COMPUTED_VALUE"""),"Atención en Centros de Desarrollo Infantil/Jefatura del Departamento de CDI, CAIC  y CEDI/Dirección del Área de Centros de Atención Infantil/Coord.3. Operación")</f>
        <v>Atención en Centros de Desarrollo Infantil/Jefatura del Departamento de CDI, CAIC  y CEDI/Dirección del Área de Centros de Atención Infantil/Coord.3. Operación</v>
      </c>
      <c r="C264" s="49" t="str">
        <f ca="1">IFERROR(__xludf.DUMMYFUNCTION("""COMPUTED_VALUE"""),"3. Operación")</f>
        <v>3. Operación</v>
      </c>
      <c r="D264" s="49" t="str">
        <f ca="1">IFERROR(__xludf.DUMMYFUNCTION("""COMPUTED_VALUE"""),"Guadalajara bien educada")</f>
        <v>Guadalajara bien educada</v>
      </c>
      <c r="E264" s="49" t="str">
        <f ca="1">IFERROR(__xludf.DUMMYFUNCTION("""COMPUTED_VALUE"""),"Atención en Centros de Desarrollo Infantil")</f>
        <v>Atención en Centros de Desarrollo Infantil</v>
      </c>
      <c r="F264" s="49" t="str">
        <f ca="1">IFERROR(__xludf.DUMMYFUNCTION("""COMPUTED_VALUE"""),"C1. Servicio de educación inicial y preescolar para niñas y niños en condición de vulnerabilidad económica brindados en CDI, CEDI y CAIC ")</f>
        <v xml:space="preserve">C1. Servicio de educación inicial y preescolar para niñas y niños en condición de vulnerabilidad económica brindados en CDI, CEDI y CAIC </v>
      </c>
      <c r="G264" s="49" t="str">
        <f ca="1">IFERROR(__xludf.DUMMYFUNCTION("""COMPUTED_VALUE"""),"Porcentaje de demanda cubierta sobre servicios de atención educativa y asistencial para niñas y niños en condición de vulnerabilidad económica en 2023")</f>
        <v>Porcentaje de demanda cubierta sobre servicios de atención educativa y asistencial para niñas y niños en condición de vulnerabilidad económica en 2023</v>
      </c>
      <c r="H264" s="49" t="str">
        <f ca="1">IFERROR(__xludf.DUMMYFUNCTION("""COMPUTED_VALUE"""),"AMM MAYO")</f>
        <v>AMM MAYO</v>
      </c>
      <c r="I264" s="49" t="str">
        <f ca="1">IFERROR(__xludf.DUMMYFUNCTION("""COMPUTED_VALUE"""),"Mayo")</f>
        <v>Mayo</v>
      </c>
      <c r="J264" s="49" t="str">
        <f ca="1">IFERROR(__xludf.DUMMYFUNCTION("""COMPUTED_VALUE"""),"AMM")</f>
        <v>AMM</v>
      </c>
      <c r="K264" s="50"/>
      <c r="L264" s="49" t="str">
        <f ca="1">IFERROR(__xludf.DUMMYFUNCTION("""COMPUTED_VALUE"""),"TRIMESTRE 2")</f>
        <v>TRIMESTRE 2</v>
      </c>
      <c r="M264" s="49" t="str">
        <f ca="1">IFERROR(__xludf.DUMMYFUNCTION("""COMPUTED_VALUE"""),"ADULTA MAYOR MUJER")</f>
        <v>ADULTA MAYOR MUJER</v>
      </c>
    </row>
    <row r="265" spans="1:13">
      <c r="A265" s="49" t="str">
        <f ca="1">IFERROR(__xludf.DUMMYFUNCTION("""COMPUTED_VALUE"""),"5.1.1.0")</f>
        <v>5.1.1.0</v>
      </c>
      <c r="B265" s="49" t="str">
        <f ca="1">IFERROR(__xludf.DUMMYFUNCTION("""COMPUTED_VALUE"""),"Atención en Centros de Desarrollo Infantil/Jefatura del Departamento de CDI, CAIC  y CEDI/Dirección del Área de Centros de Atención Infantil/Coord.3. Operación")</f>
        <v>Atención en Centros de Desarrollo Infantil/Jefatura del Departamento de CDI, CAIC  y CEDI/Dirección del Área de Centros de Atención Infantil/Coord.3. Operación</v>
      </c>
      <c r="C265" s="49" t="str">
        <f ca="1">IFERROR(__xludf.DUMMYFUNCTION("""COMPUTED_VALUE"""),"3. Operación")</f>
        <v>3. Operación</v>
      </c>
      <c r="D265" s="49" t="str">
        <f ca="1">IFERROR(__xludf.DUMMYFUNCTION("""COMPUTED_VALUE"""),"Guadalajara bien educada")</f>
        <v>Guadalajara bien educada</v>
      </c>
      <c r="E265" s="49" t="str">
        <f ca="1">IFERROR(__xludf.DUMMYFUNCTION("""COMPUTED_VALUE"""),"Atención en Centros de Desarrollo Infantil")</f>
        <v>Atención en Centros de Desarrollo Infantil</v>
      </c>
      <c r="F265" s="49" t="str">
        <f ca="1">IFERROR(__xludf.DUMMYFUNCTION("""COMPUTED_VALUE"""),"C1. Servicio de educación inicial y preescolar para niñas y niños en condición de vulnerabilidad económica brindados en CDI, CEDI y CAIC ")</f>
        <v xml:space="preserve">C1. Servicio de educación inicial y preescolar para niñas y niños en condición de vulnerabilidad económica brindados en CDI, CEDI y CAIC </v>
      </c>
      <c r="G265" s="49" t="str">
        <f ca="1">IFERROR(__xludf.DUMMYFUNCTION("""COMPUTED_VALUE"""),"Porcentaje de demanda cubierta sobre servicios de atención educativa y asistencial para niñas y niños en condición de vulnerabilidad económica en 2023")</f>
        <v>Porcentaje de demanda cubierta sobre servicios de atención educativa y asistencial para niñas y niños en condición de vulnerabilidad económica en 2023</v>
      </c>
      <c r="H265" s="49" t="str">
        <f ca="1">IFERROR(__xludf.DUMMYFUNCTION("""COMPUTED_VALUE"""),"AMH MAYO")</f>
        <v>AMH MAYO</v>
      </c>
      <c r="I265" s="49" t="str">
        <f ca="1">IFERROR(__xludf.DUMMYFUNCTION("""COMPUTED_VALUE"""),"Mayo")</f>
        <v>Mayo</v>
      </c>
      <c r="J265" s="49" t="str">
        <f ca="1">IFERROR(__xludf.DUMMYFUNCTION("""COMPUTED_VALUE"""),"AMH")</f>
        <v>AMH</v>
      </c>
      <c r="K265" s="50"/>
      <c r="L265" s="49" t="str">
        <f ca="1">IFERROR(__xludf.DUMMYFUNCTION("""COMPUTED_VALUE"""),"TRIMESTRE 2")</f>
        <v>TRIMESTRE 2</v>
      </c>
      <c r="M265" s="49" t="str">
        <f ca="1">IFERROR(__xludf.DUMMYFUNCTION("""COMPUTED_VALUE"""),"ADULTO MAYOR HOMBRE")</f>
        <v>ADULTO MAYOR HOMBRE</v>
      </c>
    </row>
    <row r="266" spans="1:13">
      <c r="A266" s="49" t="str">
        <f ca="1">IFERROR(__xludf.DUMMYFUNCTION("""COMPUTED_VALUE"""),"5.1.1.1")</f>
        <v>5.1.1.1</v>
      </c>
      <c r="B266" s="49" t="str">
        <f ca="1">IFERROR(__xludf.DUMMYFUNCTION("""COMPUTED_VALUE"""),"Atención en Centros de Desarrollo Infantil/Jefatura del Departamento de CDI, CAIC  y CEDI/Dirección del Área de Centros de Atención Infantil/Coord.3. Operación")</f>
        <v>Atención en Centros de Desarrollo Infantil/Jefatura del Departamento de CDI, CAIC  y CEDI/Dirección del Área de Centros de Atención Infantil/Coord.3. Operación</v>
      </c>
      <c r="C266" s="49" t="str">
        <f ca="1">IFERROR(__xludf.DUMMYFUNCTION("""COMPUTED_VALUE"""),"3. Operación")</f>
        <v>3. Operación</v>
      </c>
      <c r="D266" s="49" t="str">
        <f ca="1">IFERROR(__xludf.DUMMYFUNCTION("""COMPUTED_VALUE"""),"Guadalajara bien educada")</f>
        <v>Guadalajara bien educada</v>
      </c>
      <c r="E266" s="49" t="str">
        <f ca="1">IFERROR(__xludf.DUMMYFUNCTION("""COMPUTED_VALUE"""),"Atención en Centros de Desarrollo Infantil")</f>
        <v>Atención en Centros de Desarrollo Infantil</v>
      </c>
      <c r="F266" s="49" t="str">
        <f ca="1">IFERROR(__xludf.DUMMYFUNCTION("""COMPUTED_VALUE"""),"A1C1. Procesos de formación brindados en CDI, CEDI y CAIC de educación inicial y preescolar ")</f>
        <v xml:space="preserve">A1C1. Procesos de formación brindados en CDI, CEDI y CAIC de educación inicial y preescolar </v>
      </c>
      <c r="G266" s="49" t="str">
        <f ca="1">IFERROR(__xludf.DUMMYFUNCTION("""COMPUTED_VALUE"""),"Porcentaje de Niñas y Niños que reciben en educación inicial y preescolar en CDI, CEDI y CAIC en 2023")</f>
        <v>Porcentaje de Niñas y Niños que reciben en educación inicial y preescolar en CDI, CEDI y CAIC en 2023</v>
      </c>
      <c r="H266" s="49" t="str">
        <f ca="1">IFERROR(__xludf.DUMMYFUNCTION("""COMPUTED_VALUE"""),"NAS MAYO")</f>
        <v>NAS MAYO</v>
      </c>
      <c r="I266" s="49" t="str">
        <f ca="1">IFERROR(__xludf.DUMMYFUNCTION("""COMPUTED_VALUE"""),"Mayo")</f>
        <v>Mayo</v>
      </c>
      <c r="J266" s="49" t="str">
        <f ca="1">IFERROR(__xludf.DUMMYFUNCTION("""COMPUTED_VALUE"""),"NAS")</f>
        <v>NAS</v>
      </c>
      <c r="K266" s="50">
        <f ca="1">IFERROR(__xludf.DUMMYFUNCTION("""COMPUTED_VALUE"""),11)</f>
        <v>11</v>
      </c>
      <c r="L266" s="49" t="str">
        <f ca="1">IFERROR(__xludf.DUMMYFUNCTION("""COMPUTED_VALUE"""),"TRIMESTRE 2")</f>
        <v>TRIMESTRE 2</v>
      </c>
      <c r="M266" s="49" t="str">
        <f ca="1">IFERROR(__xludf.DUMMYFUNCTION("""COMPUTED_VALUE"""),"NIÑAS")</f>
        <v>NIÑAS</v>
      </c>
    </row>
    <row r="267" spans="1:13">
      <c r="A267" s="49" t="str">
        <f ca="1">IFERROR(__xludf.DUMMYFUNCTION("""COMPUTED_VALUE"""),"5.1.1.1")</f>
        <v>5.1.1.1</v>
      </c>
      <c r="B267" s="49" t="str">
        <f ca="1">IFERROR(__xludf.DUMMYFUNCTION("""COMPUTED_VALUE"""),"Atención en Centros de Desarrollo Infantil/Jefatura del Departamento de CDI, CAIC  y CEDI/Dirección del Área de Centros de Atención Infantil/Coord.3. Operación")</f>
        <v>Atención en Centros de Desarrollo Infantil/Jefatura del Departamento de CDI, CAIC  y CEDI/Dirección del Área de Centros de Atención Infantil/Coord.3. Operación</v>
      </c>
      <c r="C267" s="49" t="str">
        <f ca="1">IFERROR(__xludf.DUMMYFUNCTION("""COMPUTED_VALUE"""),"3. Operación")</f>
        <v>3. Operación</v>
      </c>
      <c r="D267" s="49" t="str">
        <f ca="1">IFERROR(__xludf.DUMMYFUNCTION("""COMPUTED_VALUE"""),"Guadalajara bien educada")</f>
        <v>Guadalajara bien educada</v>
      </c>
      <c r="E267" s="49" t="str">
        <f ca="1">IFERROR(__xludf.DUMMYFUNCTION("""COMPUTED_VALUE"""),"Atención en Centros de Desarrollo Infantil")</f>
        <v>Atención en Centros de Desarrollo Infantil</v>
      </c>
      <c r="F267" s="49" t="str">
        <f ca="1">IFERROR(__xludf.DUMMYFUNCTION("""COMPUTED_VALUE"""),"A1C1. Procesos de formación brindados en CDI, CEDI y CAIC de educación inicial y preescolar ")</f>
        <v xml:space="preserve">A1C1. Procesos de formación brindados en CDI, CEDI y CAIC de educación inicial y preescolar </v>
      </c>
      <c r="G267" s="49" t="str">
        <f ca="1">IFERROR(__xludf.DUMMYFUNCTION("""COMPUTED_VALUE"""),"Porcentaje de Niñas y Niños que reciben en educación inicial y preescolar en CDI, CEDI y CAIC en 2023")</f>
        <v>Porcentaje de Niñas y Niños que reciben en educación inicial y preescolar en CDI, CEDI y CAIC en 2023</v>
      </c>
      <c r="H267" s="49" t="str">
        <f ca="1">IFERROR(__xludf.DUMMYFUNCTION("""COMPUTED_VALUE"""),"NOS MAYO")</f>
        <v>NOS MAYO</v>
      </c>
      <c r="I267" s="49" t="str">
        <f ca="1">IFERROR(__xludf.DUMMYFUNCTION("""COMPUTED_VALUE"""),"Mayo")</f>
        <v>Mayo</v>
      </c>
      <c r="J267" s="49" t="str">
        <f ca="1">IFERROR(__xludf.DUMMYFUNCTION("""COMPUTED_VALUE"""),"NOS")</f>
        <v>NOS</v>
      </c>
      <c r="K267" s="50">
        <f ca="1">IFERROR(__xludf.DUMMYFUNCTION("""COMPUTED_VALUE"""),16)</f>
        <v>16</v>
      </c>
      <c r="L267" s="49" t="str">
        <f ca="1">IFERROR(__xludf.DUMMYFUNCTION("""COMPUTED_VALUE"""),"TRIMESTRE 2")</f>
        <v>TRIMESTRE 2</v>
      </c>
      <c r="M267" s="49" t="str">
        <f ca="1">IFERROR(__xludf.DUMMYFUNCTION("""COMPUTED_VALUE"""),"NIÑOS")</f>
        <v>NIÑOS</v>
      </c>
    </row>
    <row r="268" spans="1:13">
      <c r="A268" s="49" t="str">
        <f ca="1">IFERROR(__xludf.DUMMYFUNCTION("""COMPUTED_VALUE"""),"5.1.1.1")</f>
        <v>5.1.1.1</v>
      </c>
      <c r="B268" s="49" t="str">
        <f ca="1">IFERROR(__xludf.DUMMYFUNCTION("""COMPUTED_VALUE"""),"Atención en Centros de Desarrollo Infantil/Jefatura del Departamento de CDI, CAIC  y CEDI/Dirección del Área de Centros de Atención Infantil/Coord.3. Operación")</f>
        <v>Atención en Centros de Desarrollo Infantil/Jefatura del Departamento de CDI, CAIC  y CEDI/Dirección del Área de Centros de Atención Infantil/Coord.3. Operación</v>
      </c>
      <c r="C268" s="49" t="str">
        <f ca="1">IFERROR(__xludf.DUMMYFUNCTION("""COMPUTED_VALUE"""),"3. Operación")</f>
        <v>3. Operación</v>
      </c>
      <c r="D268" s="49" t="str">
        <f ca="1">IFERROR(__xludf.DUMMYFUNCTION("""COMPUTED_VALUE"""),"Guadalajara bien educada")</f>
        <v>Guadalajara bien educada</v>
      </c>
      <c r="E268" s="49" t="str">
        <f ca="1">IFERROR(__xludf.DUMMYFUNCTION("""COMPUTED_VALUE"""),"Atención en Centros de Desarrollo Infantil")</f>
        <v>Atención en Centros de Desarrollo Infantil</v>
      </c>
      <c r="F268" s="49" t="str">
        <f ca="1">IFERROR(__xludf.DUMMYFUNCTION("""COMPUTED_VALUE"""),"A1C1. Procesos de formación brindados en CDI, CEDI y CAIC de educación inicial y preescolar ")</f>
        <v xml:space="preserve">A1C1. Procesos de formación brindados en CDI, CEDI y CAIC de educación inicial y preescolar </v>
      </c>
      <c r="G268" s="49" t="str">
        <f ca="1">IFERROR(__xludf.DUMMYFUNCTION("""COMPUTED_VALUE"""),"Porcentaje de Niñas y Niños que reciben en educación inicial y preescolar en CDI, CEDI y CAIC en 2023")</f>
        <v>Porcentaje de Niñas y Niños que reciben en educación inicial y preescolar en CDI, CEDI y CAIC en 2023</v>
      </c>
      <c r="H268" s="49" t="str">
        <f ca="1">IFERROR(__xludf.DUMMYFUNCTION("""COMPUTED_VALUE"""),"AM MAYO")</f>
        <v>AM MAYO</v>
      </c>
      <c r="I268" s="49" t="str">
        <f ca="1">IFERROR(__xludf.DUMMYFUNCTION("""COMPUTED_VALUE"""),"Mayo")</f>
        <v>Mayo</v>
      </c>
      <c r="J268" s="49" t="str">
        <f ca="1">IFERROR(__xludf.DUMMYFUNCTION("""COMPUTED_VALUE"""),"AM")</f>
        <v>AM</v>
      </c>
      <c r="K268" s="50"/>
      <c r="L268" s="49" t="str">
        <f ca="1">IFERROR(__xludf.DUMMYFUNCTION("""COMPUTED_VALUE"""),"TRIMESTRE 2")</f>
        <v>TRIMESTRE 2</v>
      </c>
      <c r="M268" s="49" t="str">
        <f ca="1">IFERROR(__xludf.DUMMYFUNCTION("""COMPUTED_VALUE"""),"ADOLESCENTES MUJERES")</f>
        <v>ADOLESCENTES MUJERES</v>
      </c>
    </row>
    <row r="269" spans="1:13">
      <c r="A269" s="49" t="str">
        <f ca="1">IFERROR(__xludf.DUMMYFUNCTION("""COMPUTED_VALUE"""),"5.1.1.1")</f>
        <v>5.1.1.1</v>
      </c>
      <c r="B269" s="49" t="str">
        <f ca="1">IFERROR(__xludf.DUMMYFUNCTION("""COMPUTED_VALUE"""),"Atención en Centros de Desarrollo Infantil/Jefatura del Departamento de CDI, CAIC  y CEDI/Dirección del Área de Centros de Atención Infantil/Coord.3. Operación")</f>
        <v>Atención en Centros de Desarrollo Infantil/Jefatura del Departamento de CDI, CAIC  y CEDI/Dirección del Área de Centros de Atención Infantil/Coord.3. Operación</v>
      </c>
      <c r="C269" s="49" t="str">
        <f ca="1">IFERROR(__xludf.DUMMYFUNCTION("""COMPUTED_VALUE"""),"3. Operación")</f>
        <v>3. Operación</v>
      </c>
      <c r="D269" s="49" t="str">
        <f ca="1">IFERROR(__xludf.DUMMYFUNCTION("""COMPUTED_VALUE"""),"Guadalajara bien educada")</f>
        <v>Guadalajara bien educada</v>
      </c>
      <c r="E269" s="49" t="str">
        <f ca="1">IFERROR(__xludf.DUMMYFUNCTION("""COMPUTED_VALUE"""),"Atención en Centros de Desarrollo Infantil")</f>
        <v>Atención en Centros de Desarrollo Infantil</v>
      </c>
      <c r="F269" s="49" t="str">
        <f ca="1">IFERROR(__xludf.DUMMYFUNCTION("""COMPUTED_VALUE"""),"A1C1. Procesos de formación brindados en CDI, CEDI y CAIC de educación inicial y preescolar ")</f>
        <v xml:space="preserve">A1C1. Procesos de formación brindados en CDI, CEDI y CAIC de educación inicial y preescolar </v>
      </c>
      <c r="G269" s="49" t="str">
        <f ca="1">IFERROR(__xludf.DUMMYFUNCTION("""COMPUTED_VALUE"""),"Porcentaje de Niñas y Niños que reciben en educación inicial y preescolar en CDI, CEDI y CAIC en 2023")</f>
        <v>Porcentaje de Niñas y Niños que reciben en educación inicial y preescolar en CDI, CEDI y CAIC en 2023</v>
      </c>
      <c r="H269" s="49" t="str">
        <f ca="1">IFERROR(__xludf.DUMMYFUNCTION("""COMPUTED_VALUE"""),"AH MAYO")</f>
        <v>AH MAYO</v>
      </c>
      <c r="I269" s="49" t="str">
        <f ca="1">IFERROR(__xludf.DUMMYFUNCTION("""COMPUTED_VALUE"""),"Mayo")</f>
        <v>Mayo</v>
      </c>
      <c r="J269" s="49" t="str">
        <f ca="1">IFERROR(__xludf.DUMMYFUNCTION("""COMPUTED_VALUE"""),"AH")</f>
        <v>AH</v>
      </c>
      <c r="K269" s="50"/>
      <c r="L269" s="49" t="str">
        <f ca="1">IFERROR(__xludf.DUMMYFUNCTION("""COMPUTED_VALUE"""),"TRIMESTRE 2")</f>
        <v>TRIMESTRE 2</v>
      </c>
      <c r="M269" s="49" t="str">
        <f ca="1">IFERROR(__xludf.DUMMYFUNCTION("""COMPUTED_VALUE"""),"ADOLESCENTES HOMBRES")</f>
        <v>ADOLESCENTES HOMBRES</v>
      </c>
    </row>
    <row r="270" spans="1:13">
      <c r="A270" s="49" t="str">
        <f ca="1">IFERROR(__xludf.DUMMYFUNCTION("""COMPUTED_VALUE"""),"5.1.1.1")</f>
        <v>5.1.1.1</v>
      </c>
      <c r="B270" s="49" t="str">
        <f ca="1">IFERROR(__xludf.DUMMYFUNCTION("""COMPUTED_VALUE"""),"Atención en Centros de Desarrollo Infantil/Jefatura del Departamento de CDI, CAIC  y CEDI/Dirección del Área de Centros de Atención Infantil/Coord.3. Operación")</f>
        <v>Atención en Centros de Desarrollo Infantil/Jefatura del Departamento de CDI, CAIC  y CEDI/Dirección del Área de Centros de Atención Infantil/Coord.3. Operación</v>
      </c>
      <c r="C270" s="49" t="str">
        <f ca="1">IFERROR(__xludf.DUMMYFUNCTION("""COMPUTED_VALUE"""),"3. Operación")</f>
        <v>3. Operación</v>
      </c>
      <c r="D270" s="49" t="str">
        <f ca="1">IFERROR(__xludf.DUMMYFUNCTION("""COMPUTED_VALUE"""),"Guadalajara bien educada")</f>
        <v>Guadalajara bien educada</v>
      </c>
      <c r="E270" s="49" t="str">
        <f ca="1">IFERROR(__xludf.DUMMYFUNCTION("""COMPUTED_VALUE"""),"Atención en Centros de Desarrollo Infantil")</f>
        <v>Atención en Centros de Desarrollo Infantil</v>
      </c>
      <c r="F270" s="49" t="str">
        <f ca="1">IFERROR(__xludf.DUMMYFUNCTION("""COMPUTED_VALUE"""),"A1C1. Procesos de formación brindados en CDI, CEDI y CAIC de educación inicial y preescolar ")</f>
        <v xml:space="preserve">A1C1. Procesos de formación brindados en CDI, CEDI y CAIC de educación inicial y preescolar </v>
      </c>
      <c r="G270" s="49" t="str">
        <f ca="1">IFERROR(__xludf.DUMMYFUNCTION("""COMPUTED_VALUE"""),"Porcentaje de Niñas y Niños que reciben en educación inicial y preescolar en CDI, CEDI y CAIC en 2023")</f>
        <v>Porcentaje de Niñas y Niños que reciben en educación inicial y preescolar en CDI, CEDI y CAIC en 2023</v>
      </c>
      <c r="H270" s="49" t="str">
        <f ca="1">IFERROR(__xludf.DUMMYFUNCTION("""COMPUTED_VALUE"""),"MUJ MAYO")</f>
        <v>MUJ MAYO</v>
      </c>
      <c r="I270" s="49" t="str">
        <f ca="1">IFERROR(__xludf.DUMMYFUNCTION("""COMPUTED_VALUE"""),"Mayo")</f>
        <v>Mayo</v>
      </c>
      <c r="J270" s="49" t="str">
        <f ca="1">IFERROR(__xludf.DUMMYFUNCTION("""COMPUTED_VALUE"""),"MUJ")</f>
        <v>MUJ</v>
      </c>
      <c r="K270" s="50"/>
      <c r="L270" s="49" t="str">
        <f ca="1">IFERROR(__xludf.DUMMYFUNCTION("""COMPUTED_VALUE"""),"TRIMESTRE 2")</f>
        <v>TRIMESTRE 2</v>
      </c>
      <c r="M270" s="49" t="str">
        <f ca="1">IFERROR(__xludf.DUMMYFUNCTION("""COMPUTED_VALUE"""),"MUJERES ADULTAS")</f>
        <v>MUJERES ADULTAS</v>
      </c>
    </row>
    <row r="271" spans="1:13">
      <c r="A271" s="49" t="str">
        <f ca="1">IFERROR(__xludf.DUMMYFUNCTION("""COMPUTED_VALUE"""),"5.1.1.1")</f>
        <v>5.1.1.1</v>
      </c>
      <c r="B271" s="49" t="str">
        <f ca="1">IFERROR(__xludf.DUMMYFUNCTION("""COMPUTED_VALUE"""),"Atención en Centros de Desarrollo Infantil/Jefatura del Departamento de CDI, CAIC  y CEDI/Dirección del Área de Centros de Atención Infantil/Coord.3. Operación")</f>
        <v>Atención en Centros de Desarrollo Infantil/Jefatura del Departamento de CDI, CAIC  y CEDI/Dirección del Área de Centros de Atención Infantil/Coord.3. Operación</v>
      </c>
      <c r="C271" s="49" t="str">
        <f ca="1">IFERROR(__xludf.DUMMYFUNCTION("""COMPUTED_VALUE"""),"3. Operación")</f>
        <v>3. Operación</v>
      </c>
      <c r="D271" s="49" t="str">
        <f ca="1">IFERROR(__xludf.DUMMYFUNCTION("""COMPUTED_VALUE"""),"Guadalajara bien educada")</f>
        <v>Guadalajara bien educada</v>
      </c>
      <c r="E271" s="49" t="str">
        <f ca="1">IFERROR(__xludf.DUMMYFUNCTION("""COMPUTED_VALUE"""),"Atención en Centros de Desarrollo Infantil")</f>
        <v>Atención en Centros de Desarrollo Infantil</v>
      </c>
      <c r="F271" s="49" t="str">
        <f ca="1">IFERROR(__xludf.DUMMYFUNCTION("""COMPUTED_VALUE"""),"A1C1. Procesos de formación brindados en CDI, CEDI y CAIC de educación inicial y preescolar ")</f>
        <v xml:space="preserve">A1C1. Procesos de formación brindados en CDI, CEDI y CAIC de educación inicial y preescolar </v>
      </c>
      <c r="G271" s="49" t="str">
        <f ca="1">IFERROR(__xludf.DUMMYFUNCTION("""COMPUTED_VALUE"""),"Porcentaje de Niñas y Niños que reciben en educación inicial y preescolar en CDI, CEDI y CAIC en 2023")</f>
        <v>Porcentaje de Niñas y Niños que reciben en educación inicial y preescolar en CDI, CEDI y CAIC en 2023</v>
      </c>
      <c r="H271" s="49" t="str">
        <f ca="1">IFERROR(__xludf.DUMMYFUNCTION("""COMPUTED_VALUE"""),"HOM MAYO")</f>
        <v>HOM MAYO</v>
      </c>
      <c r="I271" s="49" t="str">
        <f ca="1">IFERROR(__xludf.DUMMYFUNCTION("""COMPUTED_VALUE"""),"Mayo")</f>
        <v>Mayo</v>
      </c>
      <c r="J271" s="49" t="str">
        <f ca="1">IFERROR(__xludf.DUMMYFUNCTION("""COMPUTED_VALUE"""),"HOM")</f>
        <v>HOM</v>
      </c>
      <c r="K271" s="50"/>
      <c r="L271" s="49" t="str">
        <f ca="1">IFERROR(__xludf.DUMMYFUNCTION("""COMPUTED_VALUE"""),"TRIMESTRE 2")</f>
        <v>TRIMESTRE 2</v>
      </c>
      <c r="M271" s="49" t="str">
        <f ca="1">IFERROR(__xludf.DUMMYFUNCTION("""COMPUTED_VALUE"""),"HOMBRES ADULTOS")</f>
        <v>HOMBRES ADULTOS</v>
      </c>
    </row>
    <row r="272" spans="1:13">
      <c r="A272" s="49" t="str">
        <f ca="1">IFERROR(__xludf.DUMMYFUNCTION("""COMPUTED_VALUE"""),"5.1.1.1")</f>
        <v>5.1.1.1</v>
      </c>
      <c r="B272" s="49" t="str">
        <f ca="1">IFERROR(__xludf.DUMMYFUNCTION("""COMPUTED_VALUE"""),"Atención en Centros de Desarrollo Infantil/Jefatura del Departamento de CDI, CAIC  y CEDI/Dirección del Área de Centros de Atención Infantil/Coord.3. Operación")</f>
        <v>Atención en Centros de Desarrollo Infantil/Jefatura del Departamento de CDI, CAIC  y CEDI/Dirección del Área de Centros de Atención Infantil/Coord.3. Operación</v>
      </c>
      <c r="C272" s="49" t="str">
        <f ca="1">IFERROR(__xludf.DUMMYFUNCTION("""COMPUTED_VALUE"""),"3. Operación")</f>
        <v>3. Operación</v>
      </c>
      <c r="D272" s="49" t="str">
        <f ca="1">IFERROR(__xludf.DUMMYFUNCTION("""COMPUTED_VALUE"""),"Guadalajara bien educada")</f>
        <v>Guadalajara bien educada</v>
      </c>
      <c r="E272" s="49" t="str">
        <f ca="1">IFERROR(__xludf.DUMMYFUNCTION("""COMPUTED_VALUE"""),"Atención en Centros de Desarrollo Infantil")</f>
        <v>Atención en Centros de Desarrollo Infantil</v>
      </c>
      <c r="F272" s="49" t="str">
        <f ca="1">IFERROR(__xludf.DUMMYFUNCTION("""COMPUTED_VALUE"""),"A1C1. Procesos de formación brindados en CDI, CEDI y CAIC de educación inicial y preescolar ")</f>
        <v xml:space="preserve">A1C1. Procesos de formación brindados en CDI, CEDI y CAIC de educación inicial y preescolar </v>
      </c>
      <c r="G272" s="49" t="str">
        <f ca="1">IFERROR(__xludf.DUMMYFUNCTION("""COMPUTED_VALUE"""),"Porcentaje de Niñas y Niños que reciben en educación inicial y preescolar en CDI, CEDI y CAIC en 2023")</f>
        <v>Porcentaje de Niñas y Niños que reciben en educación inicial y preescolar en CDI, CEDI y CAIC en 2023</v>
      </c>
      <c r="H272" s="49" t="str">
        <f ca="1">IFERROR(__xludf.DUMMYFUNCTION("""COMPUTED_VALUE"""),"AMM MAYO")</f>
        <v>AMM MAYO</v>
      </c>
      <c r="I272" s="49" t="str">
        <f ca="1">IFERROR(__xludf.DUMMYFUNCTION("""COMPUTED_VALUE"""),"Mayo")</f>
        <v>Mayo</v>
      </c>
      <c r="J272" s="49" t="str">
        <f ca="1">IFERROR(__xludf.DUMMYFUNCTION("""COMPUTED_VALUE"""),"AMM")</f>
        <v>AMM</v>
      </c>
      <c r="K272" s="50"/>
      <c r="L272" s="49" t="str">
        <f ca="1">IFERROR(__xludf.DUMMYFUNCTION("""COMPUTED_VALUE"""),"TRIMESTRE 2")</f>
        <v>TRIMESTRE 2</v>
      </c>
      <c r="M272" s="49" t="str">
        <f ca="1">IFERROR(__xludf.DUMMYFUNCTION("""COMPUTED_VALUE"""),"ADULTA MAYOR MUJER")</f>
        <v>ADULTA MAYOR MUJER</v>
      </c>
    </row>
    <row r="273" spans="1:13">
      <c r="A273" s="49" t="str">
        <f ca="1">IFERROR(__xludf.DUMMYFUNCTION("""COMPUTED_VALUE"""),"5.1.1.1")</f>
        <v>5.1.1.1</v>
      </c>
      <c r="B273" s="49" t="str">
        <f ca="1">IFERROR(__xludf.DUMMYFUNCTION("""COMPUTED_VALUE"""),"Atención en Centros de Desarrollo Infantil/Jefatura del Departamento de CDI, CAIC  y CEDI/Dirección del Área de Centros de Atención Infantil/Coord.3. Operación")</f>
        <v>Atención en Centros de Desarrollo Infantil/Jefatura del Departamento de CDI, CAIC  y CEDI/Dirección del Área de Centros de Atención Infantil/Coord.3. Operación</v>
      </c>
      <c r="C273" s="49" t="str">
        <f ca="1">IFERROR(__xludf.DUMMYFUNCTION("""COMPUTED_VALUE"""),"3. Operación")</f>
        <v>3. Operación</v>
      </c>
      <c r="D273" s="49" t="str">
        <f ca="1">IFERROR(__xludf.DUMMYFUNCTION("""COMPUTED_VALUE"""),"Guadalajara bien educada")</f>
        <v>Guadalajara bien educada</v>
      </c>
      <c r="E273" s="49" t="str">
        <f ca="1">IFERROR(__xludf.DUMMYFUNCTION("""COMPUTED_VALUE"""),"Atención en Centros de Desarrollo Infantil")</f>
        <v>Atención en Centros de Desarrollo Infantil</v>
      </c>
      <c r="F273" s="49" t="str">
        <f ca="1">IFERROR(__xludf.DUMMYFUNCTION("""COMPUTED_VALUE"""),"A1C1. Procesos de formación brindados en CDI, CEDI y CAIC de educación inicial y preescolar ")</f>
        <v xml:space="preserve">A1C1. Procesos de formación brindados en CDI, CEDI y CAIC de educación inicial y preescolar </v>
      </c>
      <c r="G273" s="49" t="str">
        <f ca="1">IFERROR(__xludf.DUMMYFUNCTION("""COMPUTED_VALUE"""),"Porcentaje de Niñas y Niños que reciben en educación inicial y preescolar en CDI, CEDI y CAIC en 2023")</f>
        <v>Porcentaje de Niñas y Niños que reciben en educación inicial y preescolar en CDI, CEDI y CAIC en 2023</v>
      </c>
      <c r="H273" s="49" t="str">
        <f ca="1">IFERROR(__xludf.DUMMYFUNCTION("""COMPUTED_VALUE"""),"AMH MAYO")</f>
        <v>AMH MAYO</v>
      </c>
      <c r="I273" s="49" t="str">
        <f ca="1">IFERROR(__xludf.DUMMYFUNCTION("""COMPUTED_VALUE"""),"Mayo")</f>
        <v>Mayo</v>
      </c>
      <c r="J273" s="49" t="str">
        <f ca="1">IFERROR(__xludf.DUMMYFUNCTION("""COMPUTED_VALUE"""),"AMH")</f>
        <v>AMH</v>
      </c>
      <c r="K273" s="50"/>
      <c r="L273" s="49" t="str">
        <f ca="1">IFERROR(__xludf.DUMMYFUNCTION("""COMPUTED_VALUE"""),"TRIMESTRE 2")</f>
        <v>TRIMESTRE 2</v>
      </c>
      <c r="M273" s="49" t="str">
        <f ca="1">IFERROR(__xludf.DUMMYFUNCTION("""COMPUTED_VALUE"""),"ADULTO MAYOR HOMBRE")</f>
        <v>ADULTO MAYOR HOMBRE</v>
      </c>
    </row>
    <row r="274" spans="1:13">
      <c r="A274" s="49" t="str">
        <f ca="1">IFERROR(__xludf.DUMMYFUNCTION("""COMPUTED_VALUE"""),"5.1.1.0")</f>
        <v>5.1.1.0</v>
      </c>
      <c r="B274" s="49" t="str">
        <f ca="1">IFERROR(__xludf.DUMMYFUNCTION("""COMPUTED_VALUE"""),"Atención en Centros de Desarrollo Infantil/Jefatura del Departamento de CDI, CAIC  y CEDI/Dirección del Área de Centros de Atención Infantil/Coord.3. Operación")</f>
        <v>Atención en Centros de Desarrollo Infantil/Jefatura del Departamento de CDI, CAIC  y CEDI/Dirección del Área de Centros de Atención Infantil/Coord.3. Operación</v>
      </c>
      <c r="C274" s="49" t="str">
        <f ca="1">IFERROR(__xludf.DUMMYFUNCTION("""COMPUTED_VALUE"""),"3. Operación")</f>
        <v>3. Operación</v>
      </c>
      <c r="D274" s="49" t="str">
        <f ca="1">IFERROR(__xludf.DUMMYFUNCTION("""COMPUTED_VALUE"""),"Guadalajara bien educada")</f>
        <v>Guadalajara bien educada</v>
      </c>
      <c r="E274" s="49" t="str">
        <f ca="1">IFERROR(__xludf.DUMMYFUNCTION("""COMPUTED_VALUE"""),"Atención en Centros de Desarrollo Infantil")</f>
        <v>Atención en Centros de Desarrollo Infantil</v>
      </c>
      <c r="F274" s="49" t="str">
        <f ca="1">IFERROR(__xludf.DUMMYFUNCTION("""COMPUTED_VALUE"""),"C1. Servicio de educación inicial y preescolar para niñas y niños en condición de vulnerabilidad económica brindados en CDI, CEDI y CAIC ")</f>
        <v xml:space="preserve">C1. Servicio de educación inicial y preescolar para niñas y niños en condición de vulnerabilidad económica brindados en CDI, CEDI y CAIC </v>
      </c>
      <c r="G274" s="49" t="str">
        <f ca="1">IFERROR(__xludf.DUMMYFUNCTION("""COMPUTED_VALUE"""),"Porcentaje de demanda cubierta sobre servicios de atención educativa y asistencial para niñas y niños en condición de vulnerabilidad económica en 2023")</f>
        <v>Porcentaje de demanda cubierta sobre servicios de atención educativa y asistencial para niñas y niños en condición de vulnerabilidad económica en 2023</v>
      </c>
      <c r="H274" s="49" t="str">
        <f ca="1">IFERROR(__xludf.DUMMYFUNCTION("""COMPUTED_VALUE"""),"NAS JUNIO")</f>
        <v>NAS JUNIO</v>
      </c>
      <c r="I274" s="49" t="str">
        <f ca="1">IFERROR(__xludf.DUMMYFUNCTION("""COMPUTED_VALUE"""),"Junio")</f>
        <v>Junio</v>
      </c>
      <c r="J274" s="49" t="str">
        <f ca="1">IFERROR(__xludf.DUMMYFUNCTION("""COMPUTED_VALUE"""),"NAS")</f>
        <v>NAS</v>
      </c>
      <c r="K274" s="50">
        <f ca="1">IFERROR(__xludf.DUMMYFUNCTION("""COMPUTED_VALUE"""),17)</f>
        <v>17</v>
      </c>
      <c r="L274" s="49" t="str">
        <f ca="1">IFERROR(__xludf.DUMMYFUNCTION("""COMPUTED_VALUE"""),"TRIMESTRE 2")</f>
        <v>TRIMESTRE 2</v>
      </c>
      <c r="M274" s="49" t="str">
        <f ca="1">IFERROR(__xludf.DUMMYFUNCTION("""COMPUTED_VALUE"""),"NIÑAS")</f>
        <v>NIÑAS</v>
      </c>
    </row>
    <row r="275" spans="1:13">
      <c r="A275" s="49" t="str">
        <f ca="1">IFERROR(__xludf.DUMMYFUNCTION("""COMPUTED_VALUE"""),"5.1.1.0")</f>
        <v>5.1.1.0</v>
      </c>
      <c r="B275" s="49" t="str">
        <f ca="1">IFERROR(__xludf.DUMMYFUNCTION("""COMPUTED_VALUE"""),"Atención en Centros de Desarrollo Infantil/Jefatura del Departamento de CDI, CAIC  y CEDI/Dirección del Área de Centros de Atención Infantil/Coord.3. Operación")</f>
        <v>Atención en Centros de Desarrollo Infantil/Jefatura del Departamento de CDI, CAIC  y CEDI/Dirección del Área de Centros de Atención Infantil/Coord.3. Operación</v>
      </c>
      <c r="C275" s="49" t="str">
        <f ca="1">IFERROR(__xludf.DUMMYFUNCTION("""COMPUTED_VALUE"""),"3. Operación")</f>
        <v>3. Operación</v>
      </c>
      <c r="D275" s="49" t="str">
        <f ca="1">IFERROR(__xludf.DUMMYFUNCTION("""COMPUTED_VALUE"""),"Guadalajara bien educada")</f>
        <v>Guadalajara bien educada</v>
      </c>
      <c r="E275" s="49" t="str">
        <f ca="1">IFERROR(__xludf.DUMMYFUNCTION("""COMPUTED_VALUE"""),"Atención en Centros de Desarrollo Infantil")</f>
        <v>Atención en Centros de Desarrollo Infantil</v>
      </c>
      <c r="F275" s="49" t="str">
        <f ca="1">IFERROR(__xludf.DUMMYFUNCTION("""COMPUTED_VALUE"""),"C1. Servicio de educación inicial y preescolar para niñas y niños en condición de vulnerabilidad económica brindados en CDI, CEDI y CAIC ")</f>
        <v xml:space="preserve">C1. Servicio de educación inicial y preescolar para niñas y niños en condición de vulnerabilidad económica brindados en CDI, CEDI y CAIC </v>
      </c>
      <c r="G275" s="49" t="str">
        <f ca="1">IFERROR(__xludf.DUMMYFUNCTION("""COMPUTED_VALUE"""),"Porcentaje de demanda cubierta sobre servicios de atención educativa y asistencial para niñas y niños en condición de vulnerabilidad económica en 2023")</f>
        <v>Porcentaje de demanda cubierta sobre servicios de atención educativa y asistencial para niñas y niños en condición de vulnerabilidad económica en 2023</v>
      </c>
      <c r="H275" s="49" t="str">
        <f ca="1">IFERROR(__xludf.DUMMYFUNCTION("""COMPUTED_VALUE"""),"NOS JUNIO")</f>
        <v>NOS JUNIO</v>
      </c>
      <c r="I275" s="49" t="str">
        <f ca="1">IFERROR(__xludf.DUMMYFUNCTION("""COMPUTED_VALUE"""),"Junio")</f>
        <v>Junio</v>
      </c>
      <c r="J275" s="49" t="str">
        <f ca="1">IFERROR(__xludf.DUMMYFUNCTION("""COMPUTED_VALUE"""),"NOS")</f>
        <v>NOS</v>
      </c>
      <c r="K275" s="50">
        <f ca="1">IFERROR(__xludf.DUMMYFUNCTION("""COMPUTED_VALUE"""),10)</f>
        <v>10</v>
      </c>
      <c r="L275" s="49" t="str">
        <f ca="1">IFERROR(__xludf.DUMMYFUNCTION("""COMPUTED_VALUE"""),"TRIMESTRE 2")</f>
        <v>TRIMESTRE 2</v>
      </c>
      <c r="M275" s="49" t="str">
        <f ca="1">IFERROR(__xludf.DUMMYFUNCTION("""COMPUTED_VALUE"""),"NIÑOS")</f>
        <v>NIÑOS</v>
      </c>
    </row>
    <row r="276" spans="1:13">
      <c r="A276" s="49" t="str">
        <f ca="1">IFERROR(__xludf.DUMMYFUNCTION("""COMPUTED_VALUE"""),"5.1.1.0")</f>
        <v>5.1.1.0</v>
      </c>
      <c r="B276" s="49" t="str">
        <f ca="1">IFERROR(__xludf.DUMMYFUNCTION("""COMPUTED_VALUE"""),"Atención en Centros de Desarrollo Infantil/Jefatura del Departamento de CDI, CAIC  y CEDI/Dirección del Área de Centros de Atención Infantil/Coord.3. Operación")</f>
        <v>Atención en Centros de Desarrollo Infantil/Jefatura del Departamento de CDI, CAIC  y CEDI/Dirección del Área de Centros de Atención Infantil/Coord.3. Operación</v>
      </c>
      <c r="C276" s="49" t="str">
        <f ca="1">IFERROR(__xludf.DUMMYFUNCTION("""COMPUTED_VALUE"""),"3. Operación")</f>
        <v>3. Operación</v>
      </c>
      <c r="D276" s="49" t="str">
        <f ca="1">IFERROR(__xludf.DUMMYFUNCTION("""COMPUTED_VALUE"""),"Guadalajara bien educada")</f>
        <v>Guadalajara bien educada</v>
      </c>
      <c r="E276" s="49" t="str">
        <f ca="1">IFERROR(__xludf.DUMMYFUNCTION("""COMPUTED_VALUE"""),"Atención en Centros de Desarrollo Infantil")</f>
        <v>Atención en Centros de Desarrollo Infantil</v>
      </c>
      <c r="F276" s="49" t="str">
        <f ca="1">IFERROR(__xludf.DUMMYFUNCTION("""COMPUTED_VALUE"""),"C1. Servicio de educación inicial y preescolar para niñas y niños en condición de vulnerabilidad económica brindados en CDI, CEDI y CAIC ")</f>
        <v xml:space="preserve">C1. Servicio de educación inicial y preescolar para niñas y niños en condición de vulnerabilidad económica brindados en CDI, CEDI y CAIC </v>
      </c>
      <c r="G276" s="49" t="str">
        <f ca="1">IFERROR(__xludf.DUMMYFUNCTION("""COMPUTED_VALUE"""),"Porcentaje de demanda cubierta sobre servicios de atención educativa y asistencial para niñas y niños en condición de vulnerabilidad económica en 2023")</f>
        <v>Porcentaje de demanda cubierta sobre servicios de atención educativa y asistencial para niñas y niños en condición de vulnerabilidad económica en 2023</v>
      </c>
      <c r="H276" s="49" t="str">
        <f ca="1">IFERROR(__xludf.DUMMYFUNCTION("""COMPUTED_VALUE"""),"AM JUNIO")</f>
        <v>AM JUNIO</v>
      </c>
      <c r="I276" s="49" t="str">
        <f ca="1">IFERROR(__xludf.DUMMYFUNCTION("""COMPUTED_VALUE"""),"Junio")</f>
        <v>Junio</v>
      </c>
      <c r="J276" s="49" t="str">
        <f ca="1">IFERROR(__xludf.DUMMYFUNCTION("""COMPUTED_VALUE"""),"AM")</f>
        <v>AM</v>
      </c>
      <c r="K276" s="50"/>
      <c r="L276" s="49" t="str">
        <f ca="1">IFERROR(__xludf.DUMMYFUNCTION("""COMPUTED_VALUE"""),"TRIMESTRE 2")</f>
        <v>TRIMESTRE 2</v>
      </c>
      <c r="M276" s="49" t="str">
        <f ca="1">IFERROR(__xludf.DUMMYFUNCTION("""COMPUTED_VALUE"""),"ADOLESCENTES MUJERES")</f>
        <v>ADOLESCENTES MUJERES</v>
      </c>
    </row>
    <row r="277" spans="1:13">
      <c r="A277" s="49" t="str">
        <f ca="1">IFERROR(__xludf.DUMMYFUNCTION("""COMPUTED_VALUE"""),"5.1.1.0")</f>
        <v>5.1.1.0</v>
      </c>
      <c r="B277" s="49" t="str">
        <f ca="1">IFERROR(__xludf.DUMMYFUNCTION("""COMPUTED_VALUE"""),"Atención en Centros de Desarrollo Infantil/Jefatura del Departamento de CDI, CAIC  y CEDI/Dirección del Área de Centros de Atención Infantil/Coord.3. Operación")</f>
        <v>Atención en Centros de Desarrollo Infantil/Jefatura del Departamento de CDI, CAIC  y CEDI/Dirección del Área de Centros de Atención Infantil/Coord.3. Operación</v>
      </c>
      <c r="C277" s="49" t="str">
        <f ca="1">IFERROR(__xludf.DUMMYFUNCTION("""COMPUTED_VALUE"""),"3. Operación")</f>
        <v>3. Operación</v>
      </c>
      <c r="D277" s="49" t="str">
        <f ca="1">IFERROR(__xludf.DUMMYFUNCTION("""COMPUTED_VALUE"""),"Guadalajara bien educada")</f>
        <v>Guadalajara bien educada</v>
      </c>
      <c r="E277" s="49" t="str">
        <f ca="1">IFERROR(__xludf.DUMMYFUNCTION("""COMPUTED_VALUE"""),"Atención en Centros de Desarrollo Infantil")</f>
        <v>Atención en Centros de Desarrollo Infantil</v>
      </c>
      <c r="F277" s="49" t="str">
        <f ca="1">IFERROR(__xludf.DUMMYFUNCTION("""COMPUTED_VALUE"""),"C1. Servicio de educación inicial y preescolar para niñas y niños en condición de vulnerabilidad económica brindados en CDI, CEDI y CAIC ")</f>
        <v xml:space="preserve">C1. Servicio de educación inicial y preescolar para niñas y niños en condición de vulnerabilidad económica brindados en CDI, CEDI y CAIC </v>
      </c>
      <c r="G277" s="49" t="str">
        <f ca="1">IFERROR(__xludf.DUMMYFUNCTION("""COMPUTED_VALUE"""),"Porcentaje de demanda cubierta sobre servicios de atención educativa y asistencial para niñas y niños en condición de vulnerabilidad económica en 2023")</f>
        <v>Porcentaje de demanda cubierta sobre servicios de atención educativa y asistencial para niñas y niños en condición de vulnerabilidad económica en 2023</v>
      </c>
      <c r="H277" s="49" t="str">
        <f ca="1">IFERROR(__xludf.DUMMYFUNCTION("""COMPUTED_VALUE"""),"AH JUNIO")</f>
        <v>AH JUNIO</v>
      </c>
      <c r="I277" s="49" t="str">
        <f ca="1">IFERROR(__xludf.DUMMYFUNCTION("""COMPUTED_VALUE"""),"Junio")</f>
        <v>Junio</v>
      </c>
      <c r="J277" s="49" t="str">
        <f ca="1">IFERROR(__xludf.DUMMYFUNCTION("""COMPUTED_VALUE"""),"AH")</f>
        <v>AH</v>
      </c>
      <c r="K277" s="50"/>
      <c r="L277" s="49" t="str">
        <f ca="1">IFERROR(__xludf.DUMMYFUNCTION("""COMPUTED_VALUE"""),"TRIMESTRE 2")</f>
        <v>TRIMESTRE 2</v>
      </c>
      <c r="M277" s="49" t="str">
        <f ca="1">IFERROR(__xludf.DUMMYFUNCTION("""COMPUTED_VALUE"""),"ADOLESCENTES HOMBRES")</f>
        <v>ADOLESCENTES HOMBRES</v>
      </c>
    </row>
    <row r="278" spans="1:13">
      <c r="A278" s="49" t="str">
        <f ca="1">IFERROR(__xludf.DUMMYFUNCTION("""COMPUTED_VALUE"""),"5.1.1.0")</f>
        <v>5.1.1.0</v>
      </c>
      <c r="B278" s="49" t="str">
        <f ca="1">IFERROR(__xludf.DUMMYFUNCTION("""COMPUTED_VALUE"""),"Atención en Centros de Desarrollo Infantil/Jefatura del Departamento de CDI, CAIC  y CEDI/Dirección del Área de Centros de Atención Infantil/Coord.3. Operación")</f>
        <v>Atención en Centros de Desarrollo Infantil/Jefatura del Departamento de CDI, CAIC  y CEDI/Dirección del Área de Centros de Atención Infantil/Coord.3. Operación</v>
      </c>
      <c r="C278" s="49" t="str">
        <f ca="1">IFERROR(__xludf.DUMMYFUNCTION("""COMPUTED_VALUE"""),"3. Operación")</f>
        <v>3. Operación</v>
      </c>
      <c r="D278" s="49" t="str">
        <f ca="1">IFERROR(__xludf.DUMMYFUNCTION("""COMPUTED_VALUE"""),"Guadalajara bien educada")</f>
        <v>Guadalajara bien educada</v>
      </c>
      <c r="E278" s="49" t="str">
        <f ca="1">IFERROR(__xludf.DUMMYFUNCTION("""COMPUTED_VALUE"""),"Atención en Centros de Desarrollo Infantil")</f>
        <v>Atención en Centros de Desarrollo Infantil</v>
      </c>
      <c r="F278" s="49" t="str">
        <f ca="1">IFERROR(__xludf.DUMMYFUNCTION("""COMPUTED_VALUE"""),"C1. Servicio de educación inicial y preescolar para niñas y niños en condición de vulnerabilidad económica brindados en CDI, CEDI y CAIC ")</f>
        <v xml:space="preserve">C1. Servicio de educación inicial y preescolar para niñas y niños en condición de vulnerabilidad económica brindados en CDI, CEDI y CAIC </v>
      </c>
      <c r="G278" s="49" t="str">
        <f ca="1">IFERROR(__xludf.DUMMYFUNCTION("""COMPUTED_VALUE"""),"Porcentaje de demanda cubierta sobre servicios de atención educativa y asistencial para niñas y niños en condición de vulnerabilidad económica en 2023")</f>
        <v>Porcentaje de demanda cubierta sobre servicios de atención educativa y asistencial para niñas y niños en condición de vulnerabilidad económica en 2023</v>
      </c>
      <c r="H278" s="49" t="str">
        <f ca="1">IFERROR(__xludf.DUMMYFUNCTION("""COMPUTED_VALUE"""),"MUJ JUNIO")</f>
        <v>MUJ JUNIO</v>
      </c>
      <c r="I278" s="49" t="str">
        <f ca="1">IFERROR(__xludf.DUMMYFUNCTION("""COMPUTED_VALUE"""),"Junio")</f>
        <v>Junio</v>
      </c>
      <c r="J278" s="49" t="str">
        <f ca="1">IFERROR(__xludf.DUMMYFUNCTION("""COMPUTED_VALUE"""),"MUJ")</f>
        <v>MUJ</v>
      </c>
      <c r="K278" s="50"/>
      <c r="L278" s="49" t="str">
        <f ca="1">IFERROR(__xludf.DUMMYFUNCTION("""COMPUTED_VALUE"""),"TRIMESTRE 2")</f>
        <v>TRIMESTRE 2</v>
      </c>
      <c r="M278" s="49" t="str">
        <f ca="1">IFERROR(__xludf.DUMMYFUNCTION("""COMPUTED_VALUE"""),"MUJERES ADULTAS")</f>
        <v>MUJERES ADULTAS</v>
      </c>
    </row>
    <row r="279" spans="1:13">
      <c r="A279" s="49" t="str">
        <f ca="1">IFERROR(__xludf.DUMMYFUNCTION("""COMPUTED_VALUE"""),"5.1.1.0")</f>
        <v>5.1.1.0</v>
      </c>
      <c r="B279" s="49" t="str">
        <f ca="1">IFERROR(__xludf.DUMMYFUNCTION("""COMPUTED_VALUE"""),"Atención en Centros de Desarrollo Infantil/Jefatura del Departamento de CDI, CAIC  y CEDI/Dirección del Área de Centros de Atención Infantil/Coord.3. Operación")</f>
        <v>Atención en Centros de Desarrollo Infantil/Jefatura del Departamento de CDI, CAIC  y CEDI/Dirección del Área de Centros de Atención Infantil/Coord.3. Operación</v>
      </c>
      <c r="C279" s="49" t="str">
        <f ca="1">IFERROR(__xludf.DUMMYFUNCTION("""COMPUTED_VALUE"""),"3. Operación")</f>
        <v>3. Operación</v>
      </c>
      <c r="D279" s="49" t="str">
        <f ca="1">IFERROR(__xludf.DUMMYFUNCTION("""COMPUTED_VALUE"""),"Guadalajara bien educada")</f>
        <v>Guadalajara bien educada</v>
      </c>
      <c r="E279" s="49" t="str">
        <f ca="1">IFERROR(__xludf.DUMMYFUNCTION("""COMPUTED_VALUE"""),"Atención en Centros de Desarrollo Infantil")</f>
        <v>Atención en Centros de Desarrollo Infantil</v>
      </c>
      <c r="F279" s="49" t="str">
        <f ca="1">IFERROR(__xludf.DUMMYFUNCTION("""COMPUTED_VALUE"""),"C1. Servicio de educación inicial y preescolar para niñas y niños en condición de vulnerabilidad económica brindados en CDI, CEDI y CAIC ")</f>
        <v xml:space="preserve">C1. Servicio de educación inicial y preescolar para niñas y niños en condición de vulnerabilidad económica brindados en CDI, CEDI y CAIC </v>
      </c>
      <c r="G279" s="49" t="str">
        <f ca="1">IFERROR(__xludf.DUMMYFUNCTION("""COMPUTED_VALUE"""),"Porcentaje de demanda cubierta sobre servicios de atención educativa y asistencial para niñas y niños en condición de vulnerabilidad económica en 2023")</f>
        <v>Porcentaje de demanda cubierta sobre servicios de atención educativa y asistencial para niñas y niños en condición de vulnerabilidad económica en 2023</v>
      </c>
      <c r="H279" s="49" t="str">
        <f ca="1">IFERROR(__xludf.DUMMYFUNCTION("""COMPUTED_VALUE"""),"HOM JUNIO")</f>
        <v>HOM JUNIO</v>
      </c>
      <c r="I279" s="49" t="str">
        <f ca="1">IFERROR(__xludf.DUMMYFUNCTION("""COMPUTED_VALUE"""),"Junio")</f>
        <v>Junio</v>
      </c>
      <c r="J279" s="49" t="str">
        <f ca="1">IFERROR(__xludf.DUMMYFUNCTION("""COMPUTED_VALUE"""),"HOM")</f>
        <v>HOM</v>
      </c>
      <c r="K279" s="50"/>
      <c r="L279" s="49" t="str">
        <f ca="1">IFERROR(__xludf.DUMMYFUNCTION("""COMPUTED_VALUE"""),"TRIMESTRE 2")</f>
        <v>TRIMESTRE 2</v>
      </c>
      <c r="M279" s="49" t="str">
        <f ca="1">IFERROR(__xludf.DUMMYFUNCTION("""COMPUTED_VALUE"""),"HOMBRES ADULTOS")</f>
        <v>HOMBRES ADULTOS</v>
      </c>
    </row>
    <row r="280" spans="1:13">
      <c r="A280" s="49" t="str">
        <f ca="1">IFERROR(__xludf.DUMMYFUNCTION("""COMPUTED_VALUE"""),"5.1.1.0")</f>
        <v>5.1.1.0</v>
      </c>
      <c r="B280" s="49" t="str">
        <f ca="1">IFERROR(__xludf.DUMMYFUNCTION("""COMPUTED_VALUE"""),"Atención en Centros de Desarrollo Infantil/Jefatura del Departamento de CDI, CAIC  y CEDI/Dirección del Área de Centros de Atención Infantil/Coord.3. Operación")</f>
        <v>Atención en Centros de Desarrollo Infantil/Jefatura del Departamento de CDI, CAIC  y CEDI/Dirección del Área de Centros de Atención Infantil/Coord.3. Operación</v>
      </c>
      <c r="C280" s="49" t="str">
        <f ca="1">IFERROR(__xludf.DUMMYFUNCTION("""COMPUTED_VALUE"""),"3. Operación")</f>
        <v>3. Operación</v>
      </c>
      <c r="D280" s="49" t="str">
        <f ca="1">IFERROR(__xludf.DUMMYFUNCTION("""COMPUTED_VALUE"""),"Guadalajara bien educada")</f>
        <v>Guadalajara bien educada</v>
      </c>
      <c r="E280" s="49" t="str">
        <f ca="1">IFERROR(__xludf.DUMMYFUNCTION("""COMPUTED_VALUE"""),"Atención en Centros de Desarrollo Infantil")</f>
        <v>Atención en Centros de Desarrollo Infantil</v>
      </c>
      <c r="F280" s="49" t="str">
        <f ca="1">IFERROR(__xludf.DUMMYFUNCTION("""COMPUTED_VALUE"""),"C1. Servicio de educación inicial y preescolar para niñas y niños en condición de vulnerabilidad económica brindados en CDI, CEDI y CAIC ")</f>
        <v xml:space="preserve">C1. Servicio de educación inicial y preescolar para niñas y niños en condición de vulnerabilidad económica brindados en CDI, CEDI y CAIC </v>
      </c>
      <c r="G280" s="49" t="str">
        <f ca="1">IFERROR(__xludf.DUMMYFUNCTION("""COMPUTED_VALUE"""),"Porcentaje de demanda cubierta sobre servicios de atención educativa y asistencial para niñas y niños en condición de vulnerabilidad económica en 2023")</f>
        <v>Porcentaje de demanda cubierta sobre servicios de atención educativa y asistencial para niñas y niños en condición de vulnerabilidad económica en 2023</v>
      </c>
      <c r="H280" s="49" t="str">
        <f ca="1">IFERROR(__xludf.DUMMYFUNCTION("""COMPUTED_VALUE"""),"AMM JUNIO")</f>
        <v>AMM JUNIO</v>
      </c>
      <c r="I280" s="49" t="str">
        <f ca="1">IFERROR(__xludf.DUMMYFUNCTION("""COMPUTED_VALUE"""),"Junio")</f>
        <v>Junio</v>
      </c>
      <c r="J280" s="49" t="str">
        <f ca="1">IFERROR(__xludf.DUMMYFUNCTION("""COMPUTED_VALUE"""),"AMM")</f>
        <v>AMM</v>
      </c>
      <c r="K280" s="50"/>
      <c r="L280" s="49" t="str">
        <f ca="1">IFERROR(__xludf.DUMMYFUNCTION("""COMPUTED_VALUE"""),"TRIMESTRE 2")</f>
        <v>TRIMESTRE 2</v>
      </c>
      <c r="M280" s="49" t="str">
        <f ca="1">IFERROR(__xludf.DUMMYFUNCTION("""COMPUTED_VALUE"""),"ADULTA MAYOR MUJER")</f>
        <v>ADULTA MAYOR MUJER</v>
      </c>
    </row>
    <row r="281" spans="1:13">
      <c r="A281" s="49" t="str">
        <f ca="1">IFERROR(__xludf.DUMMYFUNCTION("""COMPUTED_VALUE"""),"5.1.1.0")</f>
        <v>5.1.1.0</v>
      </c>
      <c r="B281" s="49" t="str">
        <f ca="1">IFERROR(__xludf.DUMMYFUNCTION("""COMPUTED_VALUE"""),"Atención en Centros de Desarrollo Infantil/Jefatura del Departamento de CDI, CAIC  y CEDI/Dirección del Área de Centros de Atención Infantil/Coord.3. Operación")</f>
        <v>Atención en Centros de Desarrollo Infantil/Jefatura del Departamento de CDI, CAIC  y CEDI/Dirección del Área de Centros de Atención Infantil/Coord.3. Operación</v>
      </c>
      <c r="C281" s="49" t="str">
        <f ca="1">IFERROR(__xludf.DUMMYFUNCTION("""COMPUTED_VALUE"""),"3. Operación")</f>
        <v>3. Operación</v>
      </c>
      <c r="D281" s="49" t="str">
        <f ca="1">IFERROR(__xludf.DUMMYFUNCTION("""COMPUTED_VALUE"""),"Guadalajara bien educada")</f>
        <v>Guadalajara bien educada</v>
      </c>
      <c r="E281" s="49" t="str">
        <f ca="1">IFERROR(__xludf.DUMMYFUNCTION("""COMPUTED_VALUE"""),"Atención en Centros de Desarrollo Infantil")</f>
        <v>Atención en Centros de Desarrollo Infantil</v>
      </c>
      <c r="F281" s="49" t="str">
        <f ca="1">IFERROR(__xludf.DUMMYFUNCTION("""COMPUTED_VALUE"""),"C1. Servicio de educación inicial y preescolar para niñas y niños en condición de vulnerabilidad económica brindados en CDI, CEDI y CAIC ")</f>
        <v xml:space="preserve">C1. Servicio de educación inicial y preescolar para niñas y niños en condición de vulnerabilidad económica brindados en CDI, CEDI y CAIC </v>
      </c>
      <c r="G281" s="49" t="str">
        <f ca="1">IFERROR(__xludf.DUMMYFUNCTION("""COMPUTED_VALUE"""),"Porcentaje de demanda cubierta sobre servicios de atención educativa y asistencial para niñas y niños en condición de vulnerabilidad económica en 2023")</f>
        <v>Porcentaje de demanda cubierta sobre servicios de atención educativa y asistencial para niñas y niños en condición de vulnerabilidad económica en 2023</v>
      </c>
      <c r="H281" s="49" t="str">
        <f ca="1">IFERROR(__xludf.DUMMYFUNCTION("""COMPUTED_VALUE"""),"AMH JUNIO")</f>
        <v>AMH JUNIO</v>
      </c>
      <c r="I281" s="49" t="str">
        <f ca="1">IFERROR(__xludf.DUMMYFUNCTION("""COMPUTED_VALUE"""),"Junio")</f>
        <v>Junio</v>
      </c>
      <c r="J281" s="49" t="str">
        <f ca="1">IFERROR(__xludf.DUMMYFUNCTION("""COMPUTED_VALUE"""),"AMH")</f>
        <v>AMH</v>
      </c>
      <c r="K281" s="50"/>
      <c r="L281" s="49" t="str">
        <f ca="1">IFERROR(__xludf.DUMMYFUNCTION("""COMPUTED_VALUE"""),"TRIMESTRE 2")</f>
        <v>TRIMESTRE 2</v>
      </c>
      <c r="M281" s="49" t="str">
        <f ca="1">IFERROR(__xludf.DUMMYFUNCTION("""COMPUTED_VALUE"""),"ADULTO MAYOR HOMBRE")</f>
        <v>ADULTO MAYOR HOMBRE</v>
      </c>
    </row>
    <row r="282" spans="1:13">
      <c r="A282" s="49" t="str">
        <f ca="1">IFERROR(__xludf.DUMMYFUNCTION("""COMPUTED_VALUE"""),"5.1.1.1")</f>
        <v>5.1.1.1</v>
      </c>
      <c r="B282" s="49" t="str">
        <f ca="1">IFERROR(__xludf.DUMMYFUNCTION("""COMPUTED_VALUE"""),"Atención en Centros de Desarrollo Infantil/Jefatura del Departamento de CDI, CAIC  y CEDI/Dirección del Área de Centros de Atención Infantil/Coord.3. Operación")</f>
        <v>Atención en Centros de Desarrollo Infantil/Jefatura del Departamento de CDI, CAIC  y CEDI/Dirección del Área de Centros de Atención Infantil/Coord.3. Operación</v>
      </c>
      <c r="C282" s="49" t="str">
        <f ca="1">IFERROR(__xludf.DUMMYFUNCTION("""COMPUTED_VALUE"""),"3. Operación")</f>
        <v>3. Operación</v>
      </c>
      <c r="D282" s="49" t="str">
        <f ca="1">IFERROR(__xludf.DUMMYFUNCTION("""COMPUTED_VALUE"""),"Guadalajara bien educada")</f>
        <v>Guadalajara bien educada</v>
      </c>
      <c r="E282" s="49" t="str">
        <f ca="1">IFERROR(__xludf.DUMMYFUNCTION("""COMPUTED_VALUE"""),"Atención en Centros de Desarrollo Infantil")</f>
        <v>Atención en Centros de Desarrollo Infantil</v>
      </c>
      <c r="F282" s="49" t="str">
        <f ca="1">IFERROR(__xludf.DUMMYFUNCTION("""COMPUTED_VALUE"""),"A1C1. Procesos de formación brindados en CDI, CEDI y CAIC de educación inicial y preescolar ")</f>
        <v xml:space="preserve">A1C1. Procesos de formación brindados en CDI, CEDI y CAIC de educación inicial y preescolar </v>
      </c>
      <c r="G282" s="49" t="str">
        <f ca="1">IFERROR(__xludf.DUMMYFUNCTION("""COMPUTED_VALUE"""),"Porcentaje de Niñas y Niños que reciben en educación inicial y preescolar en CDI, CEDI y CAIC en 2023")</f>
        <v>Porcentaje de Niñas y Niños que reciben en educación inicial y preescolar en CDI, CEDI y CAIC en 2023</v>
      </c>
      <c r="H282" s="49" t="str">
        <f ca="1">IFERROR(__xludf.DUMMYFUNCTION("""COMPUTED_VALUE"""),"NAS JUNIO")</f>
        <v>NAS JUNIO</v>
      </c>
      <c r="I282" s="49" t="str">
        <f ca="1">IFERROR(__xludf.DUMMYFUNCTION("""COMPUTED_VALUE"""),"Junio")</f>
        <v>Junio</v>
      </c>
      <c r="J282" s="49" t="str">
        <f ca="1">IFERROR(__xludf.DUMMYFUNCTION("""COMPUTED_VALUE"""),"NAS")</f>
        <v>NAS</v>
      </c>
      <c r="K282" s="50">
        <f ca="1">IFERROR(__xludf.DUMMYFUNCTION("""COMPUTED_VALUE"""),17)</f>
        <v>17</v>
      </c>
      <c r="L282" s="49" t="str">
        <f ca="1">IFERROR(__xludf.DUMMYFUNCTION("""COMPUTED_VALUE"""),"TRIMESTRE 2")</f>
        <v>TRIMESTRE 2</v>
      </c>
      <c r="M282" s="49" t="str">
        <f ca="1">IFERROR(__xludf.DUMMYFUNCTION("""COMPUTED_VALUE"""),"NIÑAS")</f>
        <v>NIÑAS</v>
      </c>
    </row>
    <row r="283" spans="1:13">
      <c r="A283" s="49" t="str">
        <f ca="1">IFERROR(__xludf.DUMMYFUNCTION("""COMPUTED_VALUE"""),"5.1.1.1")</f>
        <v>5.1.1.1</v>
      </c>
      <c r="B283" s="49" t="str">
        <f ca="1">IFERROR(__xludf.DUMMYFUNCTION("""COMPUTED_VALUE"""),"Atención en Centros de Desarrollo Infantil/Jefatura del Departamento de CDI, CAIC  y CEDI/Dirección del Área de Centros de Atención Infantil/Coord.3. Operación")</f>
        <v>Atención en Centros de Desarrollo Infantil/Jefatura del Departamento de CDI, CAIC  y CEDI/Dirección del Área de Centros de Atención Infantil/Coord.3. Operación</v>
      </c>
      <c r="C283" s="49" t="str">
        <f ca="1">IFERROR(__xludf.DUMMYFUNCTION("""COMPUTED_VALUE"""),"3. Operación")</f>
        <v>3. Operación</v>
      </c>
      <c r="D283" s="49" t="str">
        <f ca="1">IFERROR(__xludf.DUMMYFUNCTION("""COMPUTED_VALUE"""),"Guadalajara bien educada")</f>
        <v>Guadalajara bien educada</v>
      </c>
      <c r="E283" s="49" t="str">
        <f ca="1">IFERROR(__xludf.DUMMYFUNCTION("""COMPUTED_VALUE"""),"Atención en Centros de Desarrollo Infantil")</f>
        <v>Atención en Centros de Desarrollo Infantil</v>
      </c>
      <c r="F283" s="49" t="str">
        <f ca="1">IFERROR(__xludf.DUMMYFUNCTION("""COMPUTED_VALUE"""),"A1C1. Procesos de formación brindados en CDI, CEDI y CAIC de educación inicial y preescolar ")</f>
        <v xml:space="preserve">A1C1. Procesos de formación brindados en CDI, CEDI y CAIC de educación inicial y preescolar </v>
      </c>
      <c r="G283" s="49" t="str">
        <f ca="1">IFERROR(__xludf.DUMMYFUNCTION("""COMPUTED_VALUE"""),"Porcentaje de Niñas y Niños que reciben en educación inicial y preescolar en CDI, CEDI y CAIC en 2023")</f>
        <v>Porcentaje de Niñas y Niños que reciben en educación inicial y preescolar en CDI, CEDI y CAIC en 2023</v>
      </c>
      <c r="H283" s="49" t="str">
        <f ca="1">IFERROR(__xludf.DUMMYFUNCTION("""COMPUTED_VALUE"""),"NOS JUNIO")</f>
        <v>NOS JUNIO</v>
      </c>
      <c r="I283" s="49" t="str">
        <f ca="1">IFERROR(__xludf.DUMMYFUNCTION("""COMPUTED_VALUE"""),"Junio")</f>
        <v>Junio</v>
      </c>
      <c r="J283" s="49" t="str">
        <f ca="1">IFERROR(__xludf.DUMMYFUNCTION("""COMPUTED_VALUE"""),"NOS")</f>
        <v>NOS</v>
      </c>
      <c r="K283" s="50">
        <f ca="1">IFERROR(__xludf.DUMMYFUNCTION("""COMPUTED_VALUE"""),10)</f>
        <v>10</v>
      </c>
      <c r="L283" s="49" t="str">
        <f ca="1">IFERROR(__xludf.DUMMYFUNCTION("""COMPUTED_VALUE"""),"TRIMESTRE 2")</f>
        <v>TRIMESTRE 2</v>
      </c>
      <c r="M283" s="49" t="str">
        <f ca="1">IFERROR(__xludf.DUMMYFUNCTION("""COMPUTED_VALUE"""),"NIÑOS")</f>
        <v>NIÑOS</v>
      </c>
    </row>
    <row r="284" spans="1:13">
      <c r="A284" s="49" t="str">
        <f ca="1">IFERROR(__xludf.DUMMYFUNCTION("""COMPUTED_VALUE"""),"5.1.1.1")</f>
        <v>5.1.1.1</v>
      </c>
      <c r="B284" s="49" t="str">
        <f ca="1">IFERROR(__xludf.DUMMYFUNCTION("""COMPUTED_VALUE"""),"Atención en Centros de Desarrollo Infantil/Jefatura del Departamento de CDI, CAIC  y CEDI/Dirección del Área de Centros de Atención Infantil/Coord.3. Operación")</f>
        <v>Atención en Centros de Desarrollo Infantil/Jefatura del Departamento de CDI, CAIC  y CEDI/Dirección del Área de Centros de Atención Infantil/Coord.3. Operación</v>
      </c>
      <c r="C284" s="49" t="str">
        <f ca="1">IFERROR(__xludf.DUMMYFUNCTION("""COMPUTED_VALUE"""),"3. Operación")</f>
        <v>3. Operación</v>
      </c>
      <c r="D284" s="49" t="str">
        <f ca="1">IFERROR(__xludf.DUMMYFUNCTION("""COMPUTED_VALUE"""),"Guadalajara bien educada")</f>
        <v>Guadalajara bien educada</v>
      </c>
      <c r="E284" s="49" t="str">
        <f ca="1">IFERROR(__xludf.DUMMYFUNCTION("""COMPUTED_VALUE"""),"Atención en Centros de Desarrollo Infantil")</f>
        <v>Atención en Centros de Desarrollo Infantil</v>
      </c>
      <c r="F284" s="49" t="str">
        <f ca="1">IFERROR(__xludf.DUMMYFUNCTION("""COMPUTED_VALUE"""),"A1C1. Procesos de formación brindados en CDI, CEDI y CAIC de educación inicial y preescolar ")</f>
        <v xml:space="preserve">A1C1. Procesos de formación brindados en CDI, CEDI y CAIC de educación inicial y preescolar </v>
      </c>
      <c r="G284" s="49" t="str">
        <f ca="1">IFERROR(__xludf.DUMMYFUNCTION("""COMPUTED_VALUE"""),"Porcentaje de Niñas y Niños que reciben en educación inicial y preescolar en CDI, CEDI y CAIC en 2023")</f>
        <v>Porcentaje de Niñas y Niños que reciben en educación inicial y preescolar en CDI, CEDI y CAIC en 2023</v>
      </c>
      <c r="H284" s="49" t="str">
        <f ca="1">IFERROR(__xludf.DUMMYFUNCTION("""COMPUTED_VALUE"""),"AM JUNIO")</f>
        <v>AM JUNIO</v>
      </c>
      <c r="I284" s="49" t="str">
        <f ca="1">IFERROR(__xludf.DUMMYFUNCTION("""COMPUTED_VALUE"""),"Junio")</f>
        <v>Junio</v>
      </c>
      <c r="J284" s="49" t="str">
        <f ca="1">IFERROR(__xludf.DUMMYFUNCTION("""COMPUTED_VALUE"""),"AM")</f>
        <v>AM</v>
      </c>
      <c r="K284" s="50"/>
      <c r="L284" s="49" t="str">
        <f ca="1">IFERROR(__xludf.DUMMYFUNCTION("""COMPUTED_VALUE"""),"TRIMESTRE 2")</f>
        <v>TRIMESTRE 2</v>
      </c>
      <c r="M284" s="49" t="str">
        <f ca="1">IFERROR(__xludf.DUMMYFUNCTION("""COMPUTED_VALUE"""),"ADOLESCENTES MUJERES")</f>
        <v>ADOLESCENTES MUJERES</v>
      </c>
    </row>
    <row r="285" spans="1:13">
      <c r="A285" s="49" t="str">
        <f ca="1">IFERROR(__xludf.DUMMYFUNCTION("""COMPUTED_VALUE"""),"5.1.1.1")</f>
        <v>5.1.1.1</v>
      </c>
      <c r="B285" s="49" t="str">
        <f ca="1">IFERROR(__xludf.DUMMYFUNCTION("""COMPUTED_VALUE"""),"Atención en Centros de Desarrollo Infantil/Jefatura del Departamento de CDI, CAIC  y CEDI/Dirección del Área de Centros de Atención Infantil/Coord.3. Operación")</f>
        <v>Atención en Centros de Desarrollo Infantil/Jefatura del Departamento de CDI, CAIC  y CEDI/Dirección del Área de Centros de Atención Infantil/Coord.3. Operación</v>
      </c>
      <c r="C285" s="49" t="str">
        <f ca="1">IFERROR(__xludf.DUMMYFUNCTION("""COMPUTED_VALUE"""),"3. Operación")</f>
        <v>3. Operación</v>
      </c>
      <c r="D285" s="49" t="str">
        <f ca="1">IFERROR(__xludf.DUMMYFUNCTION("""COMPUTED_VALUE"""),"Guadalajara bien educada")</f>
        <v>Guadalajara bien educada</v>
      </c>
      <c r="E285" s="49" t="str">
        <f ca="1">IFERROR(__xludf.DUMMYFUNCTION("""COMPUTED_VALUE"""),"Atención en Centros de Desarrollo Infantil")</f>
        <v>Atención en Centros de Desarrollo Infantil</v>
      </c>
      <c r="F285" s="49" t="str">
        <f ca="1">IFERROR(__xludf.DUMMYFUNCTION("""COMPUTED_VALUE"""),"A1C1. Procesos de formación brindados en CDI, CEDI y CAIC de educación inicial y preescolar ")</f>
        <v xml:space="preserve">A1C1. Procesos de formación brindados en CDI, CEDI y CAIC de educación inicial y preescolar </v>
      </c>
      <c r="G285" s="49" t="str">
        <f ca="1">IFERROR(__xludf.DUMMYFUNCTION("""COMPUTED_VALUE"""),"Porcentaje de Niñas y Niños que reciben en educación inicial y preescolar en CDI, CEDI y CAIC en 2023")</f>
        <v>Porcentaje de Niñas y Niños que reciben en educación inicial y preescolar en CDI, CEDI y CAIC en 2023</v>
      </c>
      <c r="H285" s="49" t="str">
        <f ca="1">IFERROR(__xludf.DUMMYFUNCTION("""COMPUTED_VALUE"""),"AH JUNIO")</f>
        <v>AH JUNIO</v>
      </c>
      <c r="I285" s="49" t="str">
        <f ca="1">IFERROR(__xludf.DUMMYFUNCTION("""COMPUTED_VALUE"""),"Junio")</f>
        <v>Junio</v>
      </c>
      <c r="J285" s="49" t="str">
        <f ca="1">IFERROR(__xludf.DUMMYFUNCTION("""COMPUTED_VALUE"""),"AH")</f>
        <v>AH</v>
      </c>
      <c r="K285" s="50"/>
      <c r="L285" s="49" t="str">
        <f ca="1">IFERROR(__xludf.DUMMYFUNCTION("""COMPUTED_VALUE"""),"TRIMESTRE 2")</f>
        <v>TRIMESTRE 2</v>
      </c>
      <c r="M285" s="49" t="str">
        <f ca="1">IFERROR(__xludf.DUMMYFUNCTION("""COMPUTED_VALUE"""),"ADOLESCENTES HOMBRES")</f>
        <v>ADOLESCENTES HOMBRES</v>
      </c>
    </row>
    <row r="286" spans="1:13">
      <c r="A286" s="49" t="str">
        <f ca="1">IFERROR(__xludf.DUMMYFUNCTION("""COMPUTED_VALUE"""),"5.1.1.1")</f>
        <v>5.1.1.1</v>
      </c>
      <c r="B286" s="49" t="str">
        <f ca="1">IFERROR(__xludf.DUMMYFUNCTION("""COMPUTED_VALUE"""),"Atención en Centros de Desarrollo Infantil/Jefatura del Departamento de CDI, CAIC  y CEDI/Dirección del Área de Centros de Atención Infantil/Coord.3. Operación")</f>
        <v>Atención en Centros de Desarrollo Infantil/Jefatura del Departamento de CDI, CAIC  y CEDI/Dirección del Área de Centros de Atención Infantil/Coord.3. Operación</v>
      </c>
      <c r="C286" s="49" t="str">
        <f ca="1">IFERROR(__xludf.DUMMYFUNCTION("""COMPUTED_VALUE"""),"3. Operación")</f>
        <v>3. Operación</v>
      </c>
      <c r="D286" s="49" t="str">
        <f ca="1">IFERROR(__xludf.DUMMYFUNCTION("""COMPUTED_VALUE"""),"Guadalajara bien educada")</f>
        <v>Guadalajara bien educada</v>
      </c>
      <c r="E286" s="49" t="str">
        <f ca="1">IFERROR(__xludf.DUMMYFUNCTION("""COMPUTED_VALUE"""),"Atención en Centros de Desarrollo Infantil")</f>
        <v>Atención en Centros de Desarrollo Infantil</v>
      </c>
      <c r="F286" s="49" t="str">
        <f ca="1">IFERROR(__xludf.DUMMYFUNCTION("""COMPUTED_VALUE"""),"A1C1. Procesos de formación brindados en CDI, CEDI y CAIC de educación inicial y preescolar ")</f>
        <v xml:space="preserve">A1C1. Procesos de formación brindados en CDI, CEDI y CAIC de educación inicial y preescolar </v>
      </c>
      <c r="G286" s="49" t="str">
        <f ca="1">IFERROR(__xludf.DUMMYFUNCTION("""COMPUTED_VALUE"""),"Porcentaje de Niñas y Niños que reciben en educación inicial y preescolar en CDI, CEDI y CAIC en 2023")</f>
        <v>Porcentaje de Niñas y Niños que reciben en educación inicial y preescolar en CDI, CEDI y CAIC en 2023</v>
      </c>
      <c r="H286" s="49" t="str">
        <f ca="1">IFERROR(__xludf.DUMMYFUNCTION("""COMPUTED_VALUE"""),"MUJ JUNIO")</f>
        <v>MUJ JUNIO</v>
      </c>
      <c r="I286" s="49" t="str">
        <f ca="1">IFERROR(__xludf.DUMMYFUNCTION("""COMPUTED_VALUE"""),"Junio")</f>
        <v>Junio</v>
      </c>
      <c r="J286" s="49" t="str">
        <f ca="1">IFERROR(__xludf.DUMMYFUNCTION("""COMPUTED_VALUE"""),"MUJ")</f>
        <v>MUJ</v>
      </c>
      <c r="K286" s="50"/>
      <c r="L286" s="49" t="str">
        <f ca="1">IFERROR(__xludf.DUMMYFUNCTION("""COMPUTED_VALUE"""),"TRIMESTRE 2")</f>
        <v>TRIMESTRE 2</v>
      </c>
      <c r="M286" s="49" t="str">
        <f ca="1">IFERROR(__xludf.DUMMYFUNCTION("""COMPUTED_VALUE"""),"MUJERES ADULTAS")</f>
        <v>MUJERES ADULTAS</v>
      </c>
    </row>
    <row r="287" spans="1:13">
      <c r="A287" s="49" t="str">
        <f ca="1">IFERROR(__xludf.DUMMYFUNCTION("""COMPUTED_VALUE"""),"5.1.1.1")</f>
        <v>5.1.1.1</v>
      </c>
      <c r="B287" s="49" t="str">
        <f ca="1">IFERROR(__xludf.DUMMYFUNCTION("""COMPUTED_VALUE"""),"Atención en Centros de Desarrollo Infantil/Jefatura del Departamento de CDI, CAIC  y CEDI/Dirección del Área de Centros de Atención Infantil/Coord.3. Operación")</f>
        <v>Atención en Centros de Desarrollo Infantil/Jefatura del Departamento de CDI, CAIC  y CEDI/Dirección del Área de Centros de Atención Infantil/Coord.3. Operación</v>
      </c>
      <c r="C287" s="49" t="str">
        <f ca="1">IFERROR(__xludf.DUMMYFUNCTION("""COMPUTED_VALUE"""),"3. Operación")</f>
        <v>3. Operación</v>
      </c>
      <c r="D287" s="49" t="str">
        <f ca="1">IFERROR(__xludf.DUMMYFUNCTION("""COMPUTED_VALUE"""),"Guadalajara bien educada")</f>
        <v>Guadalajara bien educada</v>
      </c>
      <c r="E287" s="49" t="str">
        <f ca="1">IFERROR(__xludf.DUMMYFUNCTION("""COMPUTED_VALUE"""),"Atención en Centros de Desarrollo Infantil")</f>
        <v>Atención en Centros de Desarrollo Infantil</v>
      </c>
      <c r="F287" s="49" t="str">
        <f ca="1">IFERROR(__xludf.DUMMYFUNCTION("""COMPUTED_VALUE"""),"A1C1. Procesos de formación brindados en CDI, CEDI y CAIC de educación inicial y preescolar ")</f>
        <v xml:space="preserve">A1C1. Procesos de formación brindados en CDI, CEDI y CAIC de educación inicial y preescolar </v>
      </c>
      <c r="G287" s="49" t="str">
        <f ca="1">IFERROR(__xludf.DUMMYFUNCTION("""COMPUTED_VALUE"""),"Porcentaje de Niñas y Niños que reciben en educación inicial y preescolar en CDI, CEDI y CAIC en 2023")</f>
        <v>Porcentaje de Niñas y Niños que reciben en educación inicial y preescolar en CDI, CEDI y CAIC en 2023</v>
      </c>
      <c r="H287" s="49" t="str">
        <f ca="1">IFERROR(__xludf.DUMMYFUNCTION("""COMPUTED_VALUE"""),"HOM JUNIO")</f>
        <v>HOM JUNIO</v>
      </c>
      <c r="I287" s="49" t="str">
        <f ca="1">IFERROR(__xludf.DUMMYFUNCTION("""COMPUTED_VALUE"""),"Junio")</f>
        <v>Junio</v>
      </c>
      <c r="J287" s="49" t="str">
        <f ca="1">IFERROR(__xludf.DUMMYFUNCTION("""COMPUTED_VALUE"""),"HOM")</f>
        <v>HOM</v>
      </c>
      <c r="K287" s="50"/>
      <c r="L287" s="49" t="str">
        <f ca="1">IFERROR(__xludf.DUMMYFUNCTION("""COMPUTED_VALUE"""),"TRIMESTRE 2")</f>
        <v>TRIMESTRE 2</v>
      </c>
      <c r="M287" s="49" t="str">
        <f ca="1">IFERROR(__xludf.DUMMYFUNCTION("""COMPUTED_VALUE"""),"HOMBRES ADULTOS")</f>
        <v>HOMBRES ADULTOS</v>
      </c>
    </row>
    <row r="288" spans="1:13">
      <c r="A288" s="49" t="str">
        <f ca="1">IFERROR(__xludf.DUMMYFUNCTION("""COMPUTED_VALUE"""),"5.1.1.1")</f>
        <v>5.1.1.1</v>
      </c>
      <c r="B288" s="49" t="str">
        <f ca="1">IFERROR(__xludf.DUMMYFUNCTION("""COMPUTED_VALUE"""),"Atención en Centros de Desarrollo Infantil/Jefatura del Departamento de CDI, CAIC  y CEDI/Dirección del Área de Centros de Atención Infantil/Coord.3. Operación")</f>
        <v>Atención en Centros de Desarrollo Infantil/Jefatura del Departamento de CDI, CAIC  y CEDI/Dirección del Área de Centros de Atención Infantil/Coord.3. Operación</v>
      </c>
      <c r="C288" s="49" t="str">
        <f ca="1">IFERROR(__xludf.DUMMYFUNCTION("""COMPUTED_VALUE"""),"3. Operación")</f>
        <v>3. Operación</v>
      </c>
      <c r="D288" s="49" t="str">
        <f ca="1">IFERROR(__xludf.DUMMYFUNCTION("""COMPUTED_VALUE"""),"Guadalajara bien educada")</f>
        <v>Guadalajara bien educada</v>
      </c>
      <c r="E288" s="49" t="str">
        <f ca="1">IFERROR(__xludf.DUMMYFUNCTION("""COMPUTED_VALUE"""),"Atención en Centros de Desarrollo Infantil")</f>
        <v>Atención en Centros de Desarrollo Infantil</v>
      </c>
      <c r="F288" s="49" t="str">
        <f ca="1">IFERROR(__xludf.DUMMYFUNCTION("""COMPUTED_VALUE"""),"A1C1. Procesos de formación brindados en CDI, CEDI y CAIC de educación inicial y preescolar ")</f>
        <v xml:space="preserve">A1C1. Procesos de formación brindados en CDI, CEDI y CAIC de educación inicial y preescolar </v>
      </c>
      <c r="G288" s="49" t="str">
        <f ca="1">IFERROR(__xludf.DUMMYFUNCTION("""COMPUTED_VALUE"""),"Porcentaje de Niñas y Niños que reciben en educación inicial y preescolar en CDI, CEDI y CAIC en 2023")</f>
        <v>Porcentaje de Niñas y Niños que reciben en educación inicial y preescolar en CDI, CEDI y CAIC en 2023</v>
      </c>
      <c r="H288" s="49" t="str">
        <f ca="1">IFERROR(__xludf.DUMMYFUNCTION("""COMPUTED_VALUE"""),"AMM JUNIO")</f>
        <v>AMM JUNIO</v>
      </c>
      <c r="I288" s="49" t="str">
        <f ca="1">IFERROR(__xludf.DUMMYFUNCTION("""COMPUTED_VALUE"""),"Junio")</f>
        <v>Junio</v>
      </c>
      <c r="J288" s="49" t="str">
        <f ca="1">IFERROR(__xludf.DUMMYFUNCTION("""COMPUTED_VALUE"""),"AMM")</f>
        <v>AMM</v>
      </c>
      <c r="K288" s="50"/>
      <c r="L288" s="49" t="str">
        <f ca="1">IFERROR(__xludf.DUMMYFUNCTION("""COMPUTED_VALUE"""),"TRIMESTRE 2")</f>
        <v>TRIMESTRE 2</v>
      </c>
      <c r="M288" s="49" t="str">
        <f ca="1">IFERROR(__xludf.DUMMYFUNCTION("""COMPUTED_VALUE"""),"ADULTA MAYOR MUJER")</f>
        <v>ADULTA MAYOR MUJER</v>
      </c>
    </row>
    <row r="289" spans="1:13">
      <c r="A289" s="49" t="str">
        <f ca="1">IFERROR(__xludf.DUMMYFUNCTION("""COMPUTED_VALUE"""),"5.1.1.1")</f>
        <v>5.1.1.1</v>
      </c>
      <c r="B289" s="49" t="str">
        <f ca="1">IFERROR(__xludf.DUMMYFUNCTION("""COMPUTED_VALUE"""),"Atención en Centros de Desarrollo Infantil/Jefatura del Departamento de CDI, CAIC  y CEDI/Dirección del Área de Centros de Atención Infantil/Coord.3. Operación")</f>
        <v>Atención en Centros de Desarrollo Infantil/Jefatura del Departamento de CDI, CAIC  y CEDI/Dirección del Área de Centros de Atención Infantil/Coord.3. Operación</v>
      </c>
      <c r="C289" s="49" t="str">
        <f ca="1">IFERROR(__xludf.DUMMYFUNCTION("""COMPUTED_VALUE"""),"3. Operación")</f>
        <v>3. Operación</v>
      </c>
      <c r="D289" s="49" t="str">
        <f ca="1">IFERROR(__xludf.DUMMYFUNCTION("""COMPUTED_VALUE"""),"Guadalajara bien educada")</f>
        <v>Guadalajara bien educada</v>
      </c>
      <c r="E289" s="49" t="str">
        <f ca="1">IFERROR(__xludf.DUMMYFUNCTION("""COMPUTED_VALUE"""),"Atención en Centros de Desarrollo Infantil")</f>
        <v>Atención en Centros de Desarrollo Infantil</v>
      </c>
      <c r="F289" s="49" t="str">
        <f ca="1">IFERROR(__xludf.DUMMYFUNCTION("""COMPUTED_VALUE"""),"A1C1. Procesos de formación brindados en CDI, CEDI y CAIC de educación inicial y preescolar ")</f>
        <v xml:space="preserve">A1C1. Procesos de formación brindados en CDI, CEDI y CAIC de educación inicial y preescolar </v>
      </c>
      <c r="G289" s="49" t="str">
        <f ca="1">IFERROR(__xludf.DUMMYFUNCTION("""COMPUTED_VALUE"""),"Porcentaje de Niñas y Niños que reciben en educación inicial y preescolar en CDI, CEDI y CAIC en 2023")</f>
        <v>Porcentaje de Niñas y Niños que reciben en educación inicial y preescolar en CDI, CEDI y CAIC en 2023</v>
      </c>
      <c r="H289" s="49" t="str">
        <f ca="1">IFERROR(__xludf.DUMMYFUNCTION("""COMPUTED_VALUE"""),"AMH JUNIO")</f>
        <v>AMH JUNIO</v>
      </c>
      <c r="I289" s="49" t="str">
        <f ca="1">IFERROR(__xludf.DUMMYFUNCTION("""COMPUTED_VALUE"""),"Junio")</f>
        <v>Junio</v>
      </c>
      <c r="J289" s="49" t="str">
        <f ca="1">IFERROR(__xludf.DUMMYFUNCTION("""COMPUTED_VALUE"""),"AMH")</f>
        <v>AMH</v>
      </c>
      <c r="K289" s="50"/>
      <c r="L289" s="49" t="str">
        <f ca="1">IFERROR(__xludf.DUMMYFUNCTION("""COMPUTED_VALUE"""),"TRIMESTRE 2")</f>
        <v>TRIMESTRE 2</v>
      </c>
      <c r="M289" s="49" t="str">
        <f ca="1">IFERROR(__xludf.DUMMYFUNCTION("""COMPUTED_VALUE"""),"ADULTO MAYOR HOMBRE")</f>
        <v>ADULTO MAYOR HOMBRE</v>
      </c>
    </row>
    <row r="290" spans="1:13">
      <c r="A290" s="49" t="str">
        <f ca="1">IFERROR(__xludf.DUMMYFUNCTION("""COMPUTED_VALUE"""),"5.1.1.0")</f>
        <v>5.1.1.0</v>
      </c>
      <c r="B290" s="49" t="str">
        <f ca="1">IFERROR(__xludf.DUMMYFUNCTION("""COMPUTED_VALUE"""),"Atención en Centros de Desarrollo Infantil/Jefatura del Departamento de CDI, CAIC  y CEDI/Dirección del Área de Centros de Atención Infantil/Coord.3. Operación")</f>
        <v>Atención en Centros de Desarrollo Infantil/Jefatura del Departamento de CDI, CAIC  y CEDI/Dirección del Área de Centros de Atención Infantil/Coord.3. Operación</v>
      </c>
      <c r="C290" s="49" t="str">
        <f ca="1">IFERROR(__xludf.DUMMYFUNCTION("""COMPUTED_VALUE"""),"3. Operación")</f>
        <v>3. Operación</v>
      </c>
      <c r="D290" s="49" t="str">
        <f ca="1">IFERROR(__xludf.DUMMYFUNCTION("""COMPUTED_VALUE"""),"Guadalajara bien educada")</f>
        <v>Guadalajara bien educada</v>
      </c>
      <c r="E290" s="49" t="str">
        <f ca="1">IFERROR(__xludf.DUMMYFUNCTION("""COMPUTED_VALUE"""),"Atención en Centros de Desarrollo Infantil")</f>
        <v>Atención en Centros de Desarrollo Infantil</v>
      </c>
      <c r="F290" s="49" t="str">
        <f ca="1">IFERROR(__xludf.DUMMYFUNCTION("""COMPUTED_VALUE"""),"C1. Servicio de educación inicial y preescolar para niñas y niños en condición de vulnerabilidad económica brindados en CDI, CEDI y CAIC ")</f>
        <v xml:space="preserve">C1. Servicio de educación inicial y preescolar para niñas y niños en condición de vulnerabilidad económica brindados en CDI, CEDI y CAIC </v>
      </c>
      <c r="G290" s="49" t="str">
        <f ca="1">IFERROR(__xludf.DUMMYFUNCTION("""COMPUTED_VALUE"""),"Porcentaje de demanda cubierta sobre servicios de atención educativa y asistencial para niñas y niños en condición de vulnerabilidad económica en 2023")</f>
        <v>Porcentaje de demanda cubierta sobre servicios de atención educativa y asistencial para niñas y niños en condición de vulnerabilidad económica en 2023</v>
      </c>
      <c r="H290" s="49" t="str">
        <f ca="1">IFERROR(__xludf.DUMMYFUNCTION("""COMPUTED_VALUE"""),"NAS JULIO")</f>
        <v>NAS JULIO</v>
      </c>
      <c r="I290" s="49" t="str">
        <f ca="1">IFERROR(__xludf.DUMMYFUNCTION("""COMPUTED_VALUE"""),"Julio")</f>
        <v>Julio</v>
      </c>
      <c r="J290" s="49" t="str">
        <f ca="1">IFERROR(__xludf.DUMMYFUNCTION("""COMPUTED_VALUE"""),"NAS")</f>
        <v>NAS</v>
      </c>
      <c r="K290" s="50">
        <f ca="1">IFERROR(__xludf.DUMMYFUNCTION("""COMPUTED_VALUE"""),11)</f>
        <v>11</v>
      </c>
      <c r="L290" s="49" t="str">
        <f ca="1">IFERROR(__xludf.DUMMYFUNCTION("""COMPUTED_VALUE"""),"TRIMESTRE 3")</f>
        <v>TRIMESTRE 3</v>
      </c>
      <c r="M290" s="49" t="str">
        <f ca="1">IFERROR(__xludf.DUMMYFUNCTION("""COMPUTED_VALUE"""),"NIÑAS")</f>
        <v>NIÑAS</v>
      </c>
    </row>
    <row r="291" spans="1:13">
      <c r="A291" s="49" t="str">
        <f ca="1">IFERROR(__xludf.DUMMYFUNCTION("""COMPUTED_VALUE"""),"5.1.1.0")</f>
        <v>5.1.1.0</v>
      </c>
      <c r="B291" s="49" t="str">
        <f ca="1">IFERROR(__xludf.DUMMYFUNCTION("""COMPUTED_VALUE"""),"Atención en Centros de Desarrollo Infantil/Jefatura del Departamento de CDI, CAIC  y CEDI/Dirección del Área de Centros de Atención Infantil/Coord.3. Operación")</f>
        <v>Atención en Centros de Desarrollo Infantil/Jefatura del Departamento de CDI, CAIC  y CEDI/Dirección del Área de Centros de Atención Infantil/Coord.3. Operación</v>
      </c>
      <c r="C291" s="49" t="str">
        <f ca="1">IFERROR(__xludf.DUMMYFUNCTION("""COMPUTED_VALUE"""),"3. Operación")</f>
        <v>3. Operación</v>
      </c>
      <c r="D291" s="49" t="str">
        <f ca="1">IFERROR(__xludf.DUMMYFUNCTION("""COMPUTED_VALUE"""),"Guadalajara bien educada")</f>
        <v>Guadalajara bien educada</v>
      </c>
      <c r="E291" s="49" t="str">
        <f ca="1">IFERROR(__xludf.DUMMYFUNCTION("""COMPUTED_VALUE"""),"Atención en Centros de Desarrollo Infantil")</f>
        <v>Atención en Centros de Desarrollo Infantil</v>
      </c>
      <c r="F291" s="49" t="str">
        <f ca="1">IFERROR(__xludf.DUMMYFUNCTION("""COMPUTED_VALUE"""),"C1. Servicio de educación inicial y preescolar para niñas y niños en condición de vulnerabilidad económica brindados en CDI, CEDI y CAIC ")</f>
        <v xml:space="preserve">C1. Servicio de educación inicial y preescolar para niñas y niños en condición de vulnerabilidad económica brindados en CDI, CEDI y CAIC </v>
      </c>
      <c r="G291" s="49" t="str">
        <f ca="1">IFERROR(__xludf.DUMMYFUNCTION("""COMPUTED_VALUE"""),"Porcentaje de demanda cubierta sobre servicios de atención educativa y asistencial para niñas y niños en condición de vulnerabilidad económica en 2023")</f>
        <v>Porcentaje de demanda cubierta sobre servicios de atención educativa y asistencial para niñas y niños en condición de vulnerabilidad económica en 2023</v>
      </c>
      <c r="H291" s="49" t="str">
        <f ca="1">IFERROR(__xludf.DUMMYFUNCTION("""COMPUTED_VALUE"""),"NOS JULIO")</f>
        <v>NOS JULIO</v>
      </c>
      <c r="I291" s="49" t="str">
        <f ca="1">IFERROR(__xludf.DUMMYFUNCTION("""COMPUTED_VALUE"""),"Julio")</f>
        <v>Julio</v>
      </c>
      <c r="J291" s="49" t="str">
        <f ca="1">IFERROR(__xludf.DUMMYFUNCTION("""COMPUTED_VALUE"""),"NOS")</f>
        <v>NOS</v>
      </c>
      <c r="K291" s="50">
        <f ca="1">IFERROR(__xludf.DUMMYFUNCTION("""COMPUTED_VALUE"""),18)</f>
        <v>18</v>
      </c>
      <c r="L291" s="49" t="str">
        <f ca="1">IFERROR(__xludf.DUMMYFUNCTION("""COMPUTED_VALUE"""),"TRIMESTRE 3")</f>
        <v>TRIMESTRE 3</v>
      </c>
      <c r="M291" s="49" t="str">
        <f ca="1">IFERROR(__xludf.DUMMYFUNCTION("""COMPUTED_VALUE"""),"NIÑOS")</f>
        <v>NIÑOS</v>
      </c>
    </row>
    <row r="292" spans="1:13">
      <c r="A292" s="49" t="str">
        <f ca="1">IFERROR(__xludf.DUMMYFUNCTION("""COMPUTED_VALUE"""),"5.1.1.0")</f>
        <v>5.1.1.0</v>
      </c>
      <c r="B292" s="49" t="str">
        <f ca="1">IFERROR(__xludf.DUMMYFUNCTION("""COMPUTED_VALUE"""),"Atención en Centros de Desarrollo Infantil/Jefatura del Departamento de CDI, CAIC  y CEDI/Dirección del Área de Centros de Atención Infantil/Coord.3. Operación")</f>
        <v>Atención en Centros de Desarrollo Infantil/Jefatura del Departamento de CDI, CAIC  y CEDI/Dirección del Área de Centros de Atención Infantil/Coord.3. Operación</v>
      </c>
      <c r="C292" s="49" t="str">
        <f ca="1">IFERROR(__xludf.DUMMYFUNCTION("""COMPUTED_VALUE"""),"3. Operación")</f>
        <v>3. Operación</v>
      </c>
      <c r="D292" s="49" t="str">
        <f ca="1">IFERROR(__xludf.DUMMYFUNCTION("""COMPUTED_VALUE"""),"Guadalajara bien educada")</f>
        <v>Guadalajara bien educada</v>
      </c>
      <c r="E292" s="49" t="str">
        <f ca="1">IFERROR(__xludf.DUMMYFUNCTION("""COMPUTED_VALUE"""),"Atención en Centros de Desarrollo Infantil")</f>
        <v>Atención en Centros de Desarrollo Infantil</v>
      </c>
      <c r="F292" s="49" t="str">
        <f ca="1">IFERROR(__xludf.DUMMYFUNCTION("""COMPUTED_VALUE"""),"C1. Servicio de educación inicial y preescolar para niñas y niños en condición de vulnerabilidad económica brindados en CDI, CEDI y CAIC ")</f>
        <v xml:space="preserve">C1. Servicio de educación inicial y preescolar para niñas y niños en condición de vulnerabilidad económica brindados en CDI, CEDI y CAIC </v>
      </c>
      <c r="G292" s="49" t="str">
        <f ca="1">IFERROR(__xludf.DUMMYFUNCTION("""COMPUTED_VALUE"""),"Porcentaje de demanda cubierta sobre servicios de atención educativa y asistencial para niñas y niños en condición de vulnerabilidad económica en 2023")</f>
        <v>Porcentaje de demanda cubierta sobre servicios de atención educativa y asistencial para niñas y niños en condición de vulnerabilidad económica en 2023</v>
      </c>
      <c r="H292" s="49" t="str">
        <f ca="1">IFERROR(__xludf.DUMMYFUNCTION("""COMPUTED_VALUE"""),"AM JULIO")</f>
        <v>AM JULIO</v>
      </c>
      <c r="I292" s="49" t="str">
        <f ca="1">IFERROR(__xludf.DUMMYFUNCTION("""COMPUTED_VALUE"""),"Julio")</f>
        <v>Julio</v>
      </c>
      <c r="J292" s="49" t="str">
        <f ca="1">IFERROR(__xludf.DUMMYFUNCTION("""COMPUTED_VALUE"""),"AM")</f>
        <v>AM</v>
      </c>
      <c r="K292" s="50">
        <f ca="1">IFERROR(__xludf.DUMMYFUNCTION("""COMPUTED_VALUE"""),0)</f>
        <v>0</v>
      </c>
      <c r="L292" s="49" t="str">
        <f ca="1">IFERROR(__xludf.DUMMYFUNCTION("""COMPUTED_VALUE"""),"TRIMESTRE 3")</f>
        <v>TRIMESTRE 3</v>
      </c>
      <c r="M292" s="49" t="str">
        <f ca="1">IFERROR(__xludf.DUMMYFUNCTION("""COMPUTED_VALUE"""),"ADOLESCENTES MUJERES")</f>
        <v>ADOLESCENTES MUJERES</v>
      </c>
    </row>
    <row r="293" spans="1:13">
      <c r="A293" s="49" t="str">
        <f ca="1">IFERROR(__xludf.DUMMYFUNCTION("""COMPUTED_VALUE"""),"5.1.1.0")</f>
        <v>5.1.1.0</v>
      </c>
      <c r="B293" s="49" t="str">
        <f ca="1">IFERROR(__xludf.DUMMYFUNCTION("""COMPUTED_VALUE"""),"Atención en Centros de Desarrollo Infantil/Jefatura del Departamento de CDI, CAIC  y CEDI/Dirección del Área de Centros de Atención Infantil/Coord.3. Operación")</f>
        <v>Atención en Centros de Desarrollo Infantil/Jefatura del Departamento de CDI, CAIC  y CEDI/Dirección del Área de Centros de Atención Infantil/Coord.3. Operación</v>
      </c>
      <c r="C293" s="49" t="str">
        <f ca="1">IFERROR(__xludf.DUMMYFUNCTION("""COMPUTED_VALUE"""),"3. Operación")</f>
        <v>3. Operación</v>
      </c>
      <c r="D293" s="49" t="str">
        <f ca="1">IFERROR(__xludf.DUMMYFUNCTION("""COMPUTED_VALUE"""),"Guadalajara bien educada")</f>
        <v>Guadalajara bien educada</v>
      </c>
      <c r="E293" s="49" t="str">
        <f ca="1">IFERROR(__xludf.DUMMYFUNCTION("""COMPUTED_VALUE"""),"Atención en Centros de Desarrollo Infantil")</f>
        <v>Atención en Centros de Desarrollo Infantil</v>
      </c>
      <c r="F293" s="49" t="str">
        <f ca="1">IFERROR(__xludf.DUMMYFUNCTION("""COMPUTED_VALUE"""),"C1. Servicio de educación inicial y preescolar para niñas y niños en condición de vulnerabilidad económica brindados en CDI, CEDI y CAIC ")</f>
        <v xml:space="preserve">C1. Servicio de educación inicial y preescolar para niñas y niños en condición de vulnerabilidad económica brindados en CDI, CEDI y CAIC </v>
      </c>
      <c r="G293" s="49" t="str">
        <f ca="1">IFERROR(__xludf.DUMMYFUNCTION("""COMPUTED_VALUE"""),"Porcentaje de demanda cubierta sobre servicios de atención educativa y asistencial para niñas y niños en condición de vulnerabilidad económica en 2023")</f>
        <v>Porcentaje de demanda cubierta sobre servicios de atención educativa y asistencial para niñas y niños en condición de vulnerabilidad económica en 2023</v>
      </c>
      <c r="H293" s="49" t="str">
        <f ca="1">IFERROR(__xludf.DUMMYFUNCTION("""COMPUTED_VALUE"""),"AH JULIO")</f>
        <v>AH JULIO</v>
      </c>
      <c r="I293" s="49" t="str">
        <f ca="1">IFERROR(__xludf.DUMMYFUNCTION("""COMPUTED_VALUE"""),"Julio")</f>
        <v>Julio</v>
      </c>
      <c r="J293" s="49" t="str">
        <f ca="1">IFERROR(__xludf.DUMMYFUNCTION("""COMPUTED_VALUE"""),"AH")</f>
        <v>AH</v>
      </c>
      <c r="K293" s="50">
        <f ca="1">IFERROR(__xludf.DUMMYFUNCTION("""COMPUTED_VALUE"""),0)</f>
        <v>0</v>
      </c>
      <c r="L293" s="49" t="str">
        <f ca="1">IFERROR(__xludf.DUMMYFUNCTION("""COMPUTED_VALUE"""),"TRIMESTRE 3")</f>
        <v>TRIMESTRE 3</v>
      </c>
      <c r="M293" s="49" t="str">
        <f ca="1">IFERROR(__xludf.DUMMYFUNCTION("""COMPUTED_VALUE"""),"ADOLESCENTES HOMBRES")</f>
        <v>ADOLESCENTES HOMBRES</v>
      </c>
    </row>
    <row r="294" spans="1:13">
      <c r="A294" s="49" t="str">
        <f ca="1">IFERROR(__xludf.DUMMYFUNCTION("""COMPUTED_VALUE"""),"5.1.1.0")</f>
        <v>5.1.1.0</v>
      </c>
      <c r="B294" s="49" t="str">
        <f ca="1">IFERROR(__xludf.DUMMYFUNCTION("""COMPUTED_VALUE"""),"Atención en Centros de Desarrollo Infantil/Jefatura del Departamento de CDI, CAIC  y CEDI/Dirección del Área de Centros de Atención Infantil/Coord.3. Operación")</f>
        <v>Atención en Centros de Desarrollo Infantil/Jefatura del Departamento de CDI, CAIC  y CEDI/Dirección del Área de Centros de Atención Infantil/Coord.3. Operación</v>
      </c>
      <c r="C294" s="49" t="str">
        <f ca="1">IFERROR(__xludf.DUMMYFUNCTION("""COMPUTED_VALUE"""),"3. Operación")</f>
        <v>3. Operación</v>
      </c>
      <c r="D294" s="49" t="str">
        <f ca="1">IFERROR(__xludf.DUMMYFUNCTION("""COMPUTED_VALUE"""),"Guadalajara bien educada")</f>
        <v>Guadalajara bien educada</v>
      </c>
      <c r="E294" s="49" t="str">
        <f ca="1">IFERROR(__xludf.DUMMYFUNCTION("""COMPUTED_VALUE"""),"Atención en Centros de Desarrollo Infantil")</f>
        <v>Atención en Centros de Desarrollo Infantil</v>
      </c>
      <c r="F294" s="49" t="str">
        <f ca="1">IFERROR(__xludf.DUMMYFUNCTION("""COMPUTED_VALUE"""),"C1. Servicio de educación inicial y preescolar para niñas y niños en condición de vulnerabilidad económica brindados en CDI, CEDI y CAIC ")</f>
        <v xml:space="preserve">C1. Servicio de educación inicial y preescolar para niñas y niños en condición de vulnerabilidad económica brindados en CDI, CEDI y CAIC </v>
      </c>
      <c r="G294" s="49" t="str">
        <f ca="1">IFERROR(__xludf.DUMMYFUNCTION("""COMPUTED_VALUE"""),"Porcentaje de demanda cubierta sobre servicios de atención educativa y asistencial para niñas y niños en condición de vulnerabilidad económica en 2023")</f>
        <v>Porcentaje de demanda cubierta sobre servicios de atención educativa y asistencial para niñas y niños en condición de vulnerabilidad económica en 2023</v>
      </c>
      <c r="H294" s="49" t="str">
        <f ca="1">IFERROR(__xludf.DUMMYFUNCTION("""COMPUTED_VALUE"""),"MUJ JULIO")</f>
        <v>MUJ JULIO</v>
      </c>
      <c r="I294" s="49" t="str">
        <f ca="1">IFERROR(__xludf.DUMMYFUNCTION("""COMPUTED_VALUE"""),"Julio")</f>
        <v>Julio</v>
      </c>
      <c r="J294" s="49" t="str">
        <f ca="1">IFERROR(__xludf.DUMMYFUNCTION("""COMPUTED_VALUE"""),"MUJ")</f>
        <v>MUJ</v>
      </c>
      <c r="K294" s="50">
        <f ca="1">IFERROR(__xludf.DUMMYFUNCTION("""COMPUTED_VALUE"""),0)</f>
        <v>0</v>
      </c>
      <c r="L294" s="49" t="str">
        <f ca="1">IFERROR(__xludf.DUMMYFUNCTION("""COMPUTED_VALUE"""),"TRIMESTRE 3")</f>
        <v>TRIMESTRE 3</v>
      </c>
      <c r="M294" s="49" t="str">
        <f ca="1">IFERROR(__xludf.DUMMYFUNCTION("""COMPUTED_VALUE"""),"MUJERES ADULTAS")</f>
        <v>MUJERES ADULTAS</v>
      </c>
    </row>
    <row r="295" spans="1:13">
      <c r="A295" s="49" t="str">
        <f ca="1">IFERROR(__xludf.DUMMYFUNCTION("""COMPUTED_VALUE"""),"5.1.1.0")</f>
        <v>5.1.1.0</v>
      </c>
      <c r="B295" s="49" t="str">
        <f ca="1">IFERROR(__xludf.DUMMYFUNCTION("""COMPUTED_VALUE"""),"Atención en Centros de Desarrollo Infantil/Jefatura del Departamento de CDI, CAIC  y CEDI/Dirección del Área de Centros de Atención Infantil/Coord.3. Operación")</f>
        <v>Atención en Centros de Desarrollo Infantil/Jefatura del Departamento de CDI, CAIC  y CEDI/Dirección del Área de Centros de Atención Infantil/Coord.3. Operación</v>
      </c>
      <c r="C295" s="49" t="str">
        <f ca="1">IFERROR(__xludf.DUMMYFUNCTION("""COMPUTED_VALUE"""),"3. Operación")</f>
        <v>3. Operación</v>
      </c>
      <c r="D295" s="49" t="str">
        <f ca="1">IFERROR(__xludf.DUMMYFUNCTION("""COMPUTED_VALUE"""),"Guadalajara bien educada")</f>
        <v>Guadalajara bien educada</v>
      </c>
      <c r="E295" s="49" t="str">
        <f ca="1">IFERROR(__xludf.DUMMYFUNCTION("""COMPUTED_VALUE"""),"Atención en Centros de Desarrollo Infantil")</f>
        <v>Atención en Centros de Desarrollo Infantil</v>
      </c>
      <c r="F295" s="49" t="str">
        <f ca="1">IFERROR(__xludf.DUMMYFUNCTION("""COMPUTED_VALUE"""),"C1. Servicio de educación inicial y preescolar para niñas y niños en condición de vulnerabilidad económica brindados en CDI, CEDI y CAIC ")</f>
        <v xml:space="preserve">C1. Servicio de educación inicial y preescolar para niñas y niños en condición de vulnerabilidad económica brindados en CDI, CEDI y CAIC </v>
      </c>
      <c r="G295" s="49" t="str">
        <f ca="1">IFERROR(__xludf.DUMMYFUNCTION("""COMPUTED_VALUE"""),"Porcentaje de demanda cubierta sobre servicios de atención educativa y asistencial para niñas y niños en condición de vulnerabilidad económica en 2023")</f>
        <v>Porcentaje de demanda cubierta sobre servicios de atención educativa y asistencial para niñas y niños en condición de vulnerabilidad económica en 2023</v>
      </c>
      <c r="H295" s="49" t="str">
        <f ca="1">IFERROR(__xludf.DUMMYFUNCTION("""COMPUTED_VALUE"""),"HOM JULIO")</f>
        <v>HOM JULIO</v>
      </c>
      <c r="I295" s="49" t="str">
        <f ca="1">IFERROR(__xludf.DUMMYFUNCTION("""COMPUTED_VALUE"""),"Julio")</f>
        <v>Julio</v>
      </c>
      <c r="J295" s="49" t="str">
        <f ca="1">IFERROR(__xludf.DUMMYFUNCTION("""COMPUTED_VALUE"""),"HOM")</f>
        <v>HOM</v>
      </c>
      <c r="K295" s="50">
        <f ca="1">IFERROR(__xludf.DUMMYFUNCTION("""COMPUTED_VALUE"""),0)</f>
        <v>0</v>
      </c>
      <c r="L295" s="49" t="str">
        <f ca="1">IFERROR(__xludf.DUMMYFUNCTION("""COMPUTED_VALUE"""),"TRIMESTRE 3")</f>
        <v>TRIMESTRE 3</v>
      </c>
      <c r="M295" s="49" t="str">
        <f ca="1">IFERROR(__xludf.DUMMYFUNCTION("""COMPUTED_VALUE"""),"HOMBRES ADULTOS")</f>
        <v>HOMBRES ADULTOS</v>
      </c>
    </row>
    <row r="296" spans="1:13">
      <c r="A296" s="49" t="str">
        <f ca="1">IFERROR(__xludf.DUMMYFUNCTION("""COMPUTED_VALUE"""),"5.1.1.0")</f>
        <v>5.1.1.0</v>
      </c>
      <c r="B296" s="49" t="str">
        <f ca="1">IFERROR(__xludf.DUMMYFUNCTION("""COMPUTED_VALUE"""),"Atención en Centros de Desarrollo Infantil/Jefatura del Departamento de CDI, CAIC  y CEDI/Dirección del Área de Centros de Atención Infantil/Coord.3. Operación")</f>
        <v>Atención en Centros de Desarrollo Infantil/Jefatura del Departamento de CDI, CAIC  y CEDI/Dirección del Área de Centros de Atención Infantil/Coord.3. Operación</v>
      </c>
      <c r="C296" s="49" t="str">
        <f ca="1">IFERROR(__xludf.DUMMYFUNCTION("""COMPUTED_VALUE"""),"3. Operación")</f>
        <v>3. Operación</v>
      </c>
      <c r="D296" s="49" t="str">
        <f ca="1">IFERROR(__xludf.DUMMYFUNCTION("""COMPUTED_VALUE"""),"Guadalajara bien educada")</f>
        <v>Guadalajara bien educada</v>
      </c>
      <c r="E296" s="49" t="str">
        <f ca="1">IFERROR(__xludf.DUMMYFUNCTION("""COMPUTED_VALUE"""),"Atención en Centros de Desarrollo Infantil")</f>
        <v>Atención en Centros de Desarrollo Infantil</v>
      </c>
      <c r="F296" s="49" t="str">
        <f ca="1">IFERROR(__xludf.DUMMYFUNCTION("""COMPUTED_VALUE"""),"C1. Servicio de educación inicial y preescolar para niñas y niños en condición de vulnerabilidad económica brindados en CDI, CEDI y CAIC ")</f>
        <v xml:space="preserve">C1. Servicio de educación inicial y preescolar para niñas y niños en condición de vulnerabilidad económica brindados en CDI, CEDI y CAIC </v>
      </c>
      <c r="G296" s="49" t="str">
        <f ca="1">IFERROR(__xludf.DUMMYFUNCTION("""COMPUTED_VALUE"""),"Porcentaje de demanda cubierta sobre servicios de atención educativa y asistencial para niñas y niños en condición de vulnerabilidad económica en 2023")</f>
        <v>Porcentaje de demanda cubierta sobre servicios de atención educativa y asistencial para niñas y niños en condición de vulnerabilidad económica en 2023</v>
      </c>
      <c r="H296" s="49" t="str">
        <f ca="1">IFERROR(__xludf.DUMMYFUNCTION("""COMPUTED_VALUE"""),"AMM JULIO")</f>
        <v>AMM JULIO</v>
      </c>
      <c r="I296" s="49" t="str">
        <f ca="1">IFERROR(__xludf.DUMMYFUNCTION("""COMPUTED_VALUE"""),"Julio")</f>
        <v>Julio</v>
      </c>
      <c r="J296" s="49" t="str">
        <f ca="1">IFERROR(__xludf.DUMMYFUNCTION("""COMPUTED_VALUE"""),"AMM")</f>
        <v>AMM</v>
      </c>
      <c r="K296" s="50">
        <f ca="1">IFERROR(__xludf.DUMMYFUNCTION("""COMPUTED_VALUE"""),0)</f>
        <v>0</v>
      </c>
      <c r="L296" s="49" t="str">
        <f ca="1">IFERROR(__xludf.DUMMYFUNCTION("""COMPUTED_VALUE"""),"TRIMESTRE 3")</f>
        <v>TRIMESTRE 3</v>
      </c>
      <c r="M296" s="49" t="str">
        <f ca="1">IFERROR(__xludf.DUMMYFUNCTION("""COMPUTED_VALUE"""),"ADULTA MAYOR MUJER")</f>
        <v>ADULTA MAYOR MUJER</v>
      </c>
    </row>
    <row r="297" spans="1:13">
      <c r="A297" s="49" t="str">
        <f ca="1">IFERROR(__xludf.DUMMYFUNCTION("""COMPUTED_VALUE"""),"5.1.1.0")</f>
        <v>5.1.1.0</v>
      </c>
      <c r="B297" s="49" t="str">
        <f ca="1">IFERROR(__xludf.DUMMYFUNCTION("""COMPUTED_VALUE"""),"Atención en Centros de Desarrollo Infantil/Jefatura del Departamento de CDI, CAIC  y CEDI/Dirección del Área de Centros de Atención Infantil/Coord.3. Operación")</f>
        <v>Atención en Centros de Desarrollo Infantil/Jefatura del Departamento de CDI, CAIC  y CEDI/Dirección del Área de Centros de Atención Infantil/Coord.3. Operación</v>
      </c>
      <c r="C297" s="49" t="str">
        <f ca="1">IFERROR(__xludf.DUMMYFUNCTION("""COMPUTED_VALUE"""),"3. Operación")</f>
        <v>3. Operación</v>
      </c>
      <c r="D297" s="49" t="str">
        <f ca="1">IFERROR(__xludf.DUMMYFUNCTION("""COMPUTED_VALUE"""),"Guadalajara bien educada")</f>
        <v>Guadalajara bien educada</v>
      </c>
      <c r="E297" s="49" t="str">
        <f ca="1">IFERROR(__xludf.DUMMYFUNCTION("""COMPUTED_VALUE"""),"Atención en Centros de Desarrollo Infantil")</f>
        <v>Atención en Centros de Desarrollo Infantil</v>
      </c>
      <c r="F297" s="49" t="str">
        <f ca="1">IFERROR(__xludf.DUMMYFUNCTION("""COMPUTED_VALUE"""),"C1. Servicio de educación inicial y preescolar para niñas y niños en condición de vulnerabilidad económica brindados en CDI, CEDI y CAIC ")</f>
        <v xml:space="preserve">C1. Servicio de educación inicial y preescolar para niñas y niños en condición de vulnerabilidad económica brindados en CDI, CEDI y CAIC </v>
      </c>
      <c r="G297" s="49" t="str">
        <f ca="1">IFERROR(__xludf.DUMMYFUNCTION("""COMPUTED_VALUE"""),"Porcentaje de demanda cubierta sobre servicios de atención educativa y asistencial para niñas y niños en condición de vulnerabilidad económica en 2023")</f>
        <v>Porcentaje de demanda cubierta sobre servicios de atención educativa y asistencial para niñas y niños en condición de vulnerabilidad económica en 2023</v>
      </c>
      <c r="H297" s="49" t="str">
        <f ca="1">IFERROR(__xludf.DUMMYFUNCTION("""COMPUTED_VALUE"""),"AMH JULIO")</f>
        <v>AMH JULIO</v>
      </c>
      <c r="I297" s="49" t="str">
        <f ca="1">IFERROR(__xludf.DUMMYFUNCTION("""COMPUTED_VALUE"""),"Julio")</f>
        <v>Julio</v>
      </c>
      <c r="J297" s="49" t="str">
        <f ca="1">IFERROR(__xludf.DUMMYFUNCTION("""COMPUTED_VALUE"""),"AMH")</f>
        <v>AMH</v>
      </c>
      <c r="K297" s="50">
        <f ca="1">IFERROR(__xludf.DUMMYFUNCTION("""COMPUTED_VALUE"""),0)</f>
        <v>0</v>
      </c>
      <c r="L297" s="49" t="str">
        <f ca="1">IFERROR(__xludf.DUMMYFUNCTION("""COMPUTED_VALUE"""),"TRIMESTRE 3")</f>
        <v>TRIMESTRE 3</v>
      </c>
      <c r="M297" s="49" t="str">
        <f ca="1">IFERROR(__xludf.DUMMYFUNCTION("""COMPUTED_VALUE"""),"ADULTO MAYOR HOMBRE")</f>
        <v>ADULTO MAYOR HOMBRE</v>
      </c>
    </row>
    <row r="298" spans="1:13">
      <c r="A298" s="49" t="str">
        <f ca="1">IFERROR(__xludf.DUMMYFUNCTION("""COMPUTED_VALUE"""),"5.1.1.1")</f>
        <v>5.1.1.1</v>
      </c>
      <c r="B298" s="49" t="str">
        <f ca="1">IFERROR(__xludf.DUMMYFUNCTION("""COMPUTED_VALUE"""),"Atención en Centros de Desarrollo Infantil/Jefatura del Departamento de CDI, CAIC  y CEDI/Dirección del Área de Centros de Atención Infantil/Coord.3. Operación")</f>
        <v>Atención en Centros de Desarrollo Infantil/Jefatura del Departamento de CDI, CAIC  y CEDI/Dirección del Área de Centros de Atención Infantil/Coord.3. Operación</v>
      </c>
      <c r="C298" s="49" t="str">
        <f ca="1">IFERROR(__xludf.DUMMYFUNCTION("""COMPUTED_VALUE"""),"3. Operación")</f>
        <v>3. Operación</v>
      </c>
      <c r="D298" s="49" t="str">
        <f ca="1">IFERROR(__xludf.DUMMYFUNCTION("""COMPUTED_VALUE"""),"Guadalajara bien educada")</f>
        <v>Guadalajara bien educada</v>
      </c>
      <c r="E298" s="49" t="str">
        <f ca="1">IFERROR(__xludf.DUMMYFUNCTION("""COMPUTED_VALUE"""),"Atención en Centros de Desarrollo Infantil")</f>
        <v>Atención en Centros de Desarrollo Infantil</v>
      </c>
      <c r="F298" s="49" t="str">
        <f ca="1">IFERROR(__xludf.DUMMYFUNCTION("""COMPUTED_VALUE"""),"A1C1. Procesos de formación brindados en CDI, CEDI y CAIC de educación inicial y preescolar ")</f>
        <v xml:space="preserve">A1C1. Procesos de formación brindados en CDI, CEDI y CAIC de educación inicial y preescolar </v>
      </c>
      <c r="G298" s="49" t="str">
        <f ca="1">IFERROR(__xludf.DUMMYFUNCTION("""COMPUTED_VALUE"""),"Porcentaje de Niñas y Niños que reciben en educación inicial y preescolar en CDI, CEDI y CAIC en 2023")</f>
        <v>Porcentaje de Niñas y Niños que reciben en educación inicial y preescolar en CDI, CEDI y CAIC en 2023</v>
      </c>
      <c r="H298" s="49" t="str">
        <f ca="1">IFERROR(__xludf.DUMMYFUNCTION("""COMPUTED_VALUE"""),"NAS JULIO")</f>
        <v>NAS JULIO</v>
      </c>
      <c r="I298" s="49" t="str">
        <f ca="1">IFERROR(__xludf.DUMMYFUNCTION("""COMPUTED_VALUE"""),"Julio")</f>
        <v>Julio</v>
      </c>
      <c r="J298" s="49" t="str">
        <f ca="1">IFERROR(__xludf.DUMMYFUNCTION("""COMPUTED_VALUE"""),"NAS")</f>
        <v>NAS</v>
      </c>
      <c r="K298" s="50">
        <f ca="1">IFERROR(__xludf.DUMMYFUNCTION("""COMPUTED_VALUE"""),11)</f>
        <v>11</v>
      </c>
      <c r="L298" s="49" t="str">
        <f ca="1">IFERROR(__xludf.DUMMYFUNCTION("""COMPUTED_VALUE"""),"TRIMESTRE 3")</f>
        <v>TRIMESTRE 3</v>
      </c>
      <c r="M298" s="49" t="str">
        <f ca="1">IFERROR(__xludf.DUMMYFUNCTION("""COMPUTED_VALUE"""),"NIÑAS")</f>
        <v>NIÑAS</v>
      </c>
    </row>
    <row r="299" spans="1:13">
      <c r="A299" s="49" t="str">
        <f ca="1">IFERROR(__xludf.DUMMYFUNCTION("""COMPUTED_VALUE"""),"5.1.1.1")</f>
        <v>5.1.1.1</v>
      </c>
      <c r="B299" s="49" t="str">
        <f ca="1">IFERROR(__xludf.DUMMYFUNCTION("""COMPUTED_VALUE"""),"Atención en Centros de Desarrollo Infantil/Jefatura del Departamento de CDI, CAIC  y CEDI/Dirección del Área de Centros de Atención Infantil/Coord.3. Operación")</f>
        <v>Atención en Centros de Desarrollo Infantil/Jefatura del Departamento de CDI, CAIC  y CEDI/Dirección del Área de Centros de Atención Infantil/Coord.3. Operación</v>
      </c>
      <c r="C299" s="49" t="str">
        <f ca="1">IFERROR(__xludf.DUMMYFUNCTION("""COMPUTED_VALUE"""),"3. Operación")</f>
        <v>3. Operación</v>
      </c>
      <c r="D299" s="49" t="str">
        <f ca="1">IFERROR(__xludf.DUMMYFUNCTION("""COMPUTED_VALUE"""),"Guadalajara bien educada")</f>
        <v>Guadalajara bien educada</v>
      </c>
      <c r="E299" s="49" t="str">
        <f ca="1">IFERROR(__xludf.DUMMYFUNCTION("""COMPUTED_VALUE"""),"Atención en Centros de Desarrollo Infantil")</f>
        <v>Atención en Centros de Desarrollo Infantil</v>
      </c>
      <c r="F299" s="49" t="str">
        <f ca="1">IFERROR(__xludf.DUMMYFUNCTION("""COMPUTED_VALUE"""),"A1C1. Procesos de formación brindados en CDI, CEDI y CAIC de educación inicial y preescolar ")</f>
        <v xml:space="preserve">A1C1. Procesos de formación brindados en CDI, CEDI y CAIC de educación inicial y preescolar </v>
      </c>
      <c r="G299" s="49" t="str">
        <f ca="1">IFERROR(__xludf.DUMMYFUNCTION("""COMPUTED_VALUE"""),"Porcentaje de Niñas y Niños que reciben en educación inicial y preescolar en CDI, CEDI y CAIC en 2023")</f>
        <v>Porcentaje de Niñas y Niños que reciben en educación inicial y preescolar en CDI, CEDI y CAIC en 2023</v>
      </c>
      <c r="H299" s="49" t="str">
        <f ca="1">IFERROR(__xludf.DUMMYFUNCTION("""COMPUTED_VALUE"""),"NOS JULIO")</f>
        <v>NOS JULIO</v>
      </c>
      <c r="I299" s="49" t="str">
        <f ca="1">IFERROR(__xludf.DUMMYFUNCTION("""COMPUTED_VALUE"""),"Julio")</f>
        <v>Julio</v>
      </c>
      <c r="J299" s="49" t="str">
        <f ca="1">IFERROR(__xludf.DUMMYFUNCTION("""COMPUTED_VALUE"""),"NOS")</f>
        <v>NOS</v>
      </c>
      <c r="K299" s="50">
        <f ca="1">IFERROR(__xludf.DUMMYFUNCTION("""COMPUTED_VALUE"""),18)</f>
        <v>18</v>
      </c>
      <c r="L299" s="49" t="str">
        <f ca="1">IFERROR(__xludf.DUMMYFUNCTION("""COMPUTED_VALUE"""),"TRIMESTRE 3")</f>
        <v>TRIMESTRE 3</v>
      </c>
      <c r="M299" s="49" t="str">
        <f ca="1">IFERROR(__xludf.DUMMYFUNCTION("""COMPUTED_VALUE"""),"NIÑOS")</f>
        <v>NIÑOS</v>
      </c>
    </row>
    <row r="300" spans="1:13">
      <c r="A300" s="49" t="str">
        <f ca="1">IFERROR(__xludf.DUMMYFUNCTION("""COMPUTED_VALUE"""),"5.1.1.1")</f>
        <v>5.1.1.1</v>
      </c>
      <c r="B300" s="49" t="str">
        <f ca="1">IFERROR(__xludf.DUMMYFUNCTION("""COMPUTED_VALUE"""),"Atención en Centros de Desarrollo Infantil/Jefatura del Departamento de CDI, CAIC  y CEDI/Dirección del Área de Centros de Atención Infantil/Coord.3. Operación")</f>
        <v>Atención en Centros de Desarrollo Infantil/Jefatura del Departamento de CDI, CAIC  y CEDI/Dirección del Área de Centros de Atención Infantil/Coord.3. Operación</v>
      </c>
      <c r="C300" s="49" t="str">
        <f ca="1">IFERROR(__xludf.DUMMYFUNCTION("""COMPUTED_VALUE"""),"3. Operación")</f>
        <v>3. Operación</v>
      </c>
      <c r="D300" s="49" t="str">
        <f ca="1">IFERROR(__xludf.DUMMYFUNCTION("""COMPUTED_VALUE"""),"Guadalajara bien educada")</f>
        <v>Guadalajara bien educada</v>
      </c>
      <c r="E300" s="49" t="str">
        <f ca="1">IFERROR(__xludf.DUMMYFUNCTION("""COMPUTED_VALUE"""),"Atención en Centros de Desarrollo Infantil")</f>
        <v>Atención en Centros de Desarrollo Infantil</v>
      </c>
      <c r="F300" s="49" t="str">
        <f ca="1">IFERROR(__xludf.DUMMYFUNCTION("""COMPUTED_VALUE"""),"A1C1. Procesos de formación brindados en CDI, CEDI y CAIC de educación inicial y preescolar ")</f>
        <v xml:space="preserve">A1C1. Procesos de formación brindados en CDI, CEDI y CAIC de educación inicial y preescolar </v>
      </c>
      <c r="G300" s="49" t="str">
        <f ca="1">IFERROR(__xludf.DUMMYFUNCTION("""COMPUTED_VALUE"""),"Porcentaje de Niñas y Niños que reciben en educación inicial y preescolar en CDI, CEDI y CAIC en 2023")</f>
        <v>Porcentaje de Niñas y Niños que reciben en educación inicial y preescolar en CDI, CEDI y CAIC en 2023</v>
      </c>
      <c r="H300" s="49" t="str">
        <f ca="1">IFERROR(__xludf.DUMMYFUNCTION("""COMPUTED_VALUE"""),"AM JULIO")</f>
        <v>AM JULIO</v>
      </c>
      <c r="I300" s="49" t="str">
        <f ca="1">IFERROR(__xludf.DUMMYFUNCTION("""COMPUTED_VALUE"""),"Julio")</f>
        <v>Julio</v>
      </c>
      <c r="J300" s="49" t="str">
        <f ca="1">IFERROR(__xludf.DUMMYFUNCTION("""COMPUTED_VALUE"""),"AM")</f>
        <v>AM</v>
      </c>
      <c r="K300" s="50">
        <f ca="1">IFERROR(__xludf.DUMMYFUNCTION("""COMPUTED_VALUE"""),0)</f>
        <v>0</v>
      </c>
      <c r="L300" s="49" t="str">
        <f ca="1">IFERROR(__xludf.DUMMYFUNCTION("""COMPUTED_VALUE"""),"TRIMESTRE 3")</f>
        <v>TRIMESTRE 3</v>
      </c>
      <c r="M300" s="49" t="str">
        <f ca="1">IFERROR(__xludf.DUMMYFUNCTION("""COMPUTED_VALUE"""),"ADOLESCENTES MUJERES")</f>
        <v>ADOLESCENTES MUJERES</v>
      </c>
    </row>
    <row r="301" spans="1:13">
      <c r="A301" s="49" t="str">
        <f ca="1">IFERROR(__xludf.DUMMYFUNCTION("""COMPUTED_VALUE"""),"5.1.1.1")</f>
        <v>5.1.1.1</v>
      </c>
      <c r="B301" s="49" t="str">
        <f ca="1">IFERROR(__xludf.DUMMYFUNCTION("""COMPUTED_VALUE"""),"Atención en Centros de Desarrollo Infantil/Jefatura del Departamento de CDI, CAIC  y CEDI/Dirección del Área de Centros de Atención Infantil/Coord.3. Operación")</f>
        <v>Atención en Centros de Desarrollo Infantil/Jefatura del Departamento de CDI, CAIC  y CEDI/Dirección del Área de Centros de Atención Infantil/Coord.3. Operación</v>
      </c>
      <c r="C301" s="49" t="str">
        <f ca="1">IFERROR(__xludf.DUMMYFUNCTION("""COMPUTED_VALUE"""),"3. Operación")</f>
        <v>3. Operación</v>
      </c>
      <c r="D301" s="49" t="str">
        <f ca="1">IFERROR(__xludf.DUMMYFUNCTION("""COMPUTED_VALUE"""),"Guadalajara bien educada")</f>
        <v>Guadalajara bien educada</v>
      </c>
      <c r="E301" s="49" t="str">
        <f ca="1">IFERROR(__xludf.DUMMYFUNCTION("""COMPUTED_VALUE"""),"Atención en Centros de Desarrollo Infantil")</f>
        <v>Atención en Centros de Desarrollo Infantil</v>
      </c>
      <c r="F301" s="49" t="str">
        <f ca="1">IFERROR(__xludf.DUMMYFUNCTION("""COMPUTED_VALUE"""),"A1C1. Procesos de formación brindados en CDI, CEDI y CAIC de educación inicial y preescolar ")</f>
        <v xml:space="preserve">A1C1. Procesos de formación brindados en CDI, CEDI y CAIC de educación inicial y preescolar </v>
      </c>
      <c r="G301" s="49" t="str">
        <f ca="1">IFERROR(__xludf.DUMMYFUNCTION("""COMPUTED_VALUE"""),"Porcentaje de Niñas y Niños que reciben en educación inicial y preescolar en CDI, CEDI y CAIC en 2023")</f>
        <v>Porcentaje de Niñas y Niños que reciben en educación inicial y preescolar en CDI, CEDI y CAIC en 2023</v>
      </c>
      <c r="H301" s="49" t="str">
        <f ca="1">IFERROR(__xludf.DUMMYFUNCTION("""COMPUTED_VALUE"""),"AH JULIO")</f>
        <v>AH JULIO</v>
      </c>
      <c r="I301" s="49" t="str">
        <f ca="1">IFERROR(__xludf.DUMMYFUNCTION("""COMPUTED_VALUE"""),"Julio")</f>
        <v>Julio</v>
      </c>
      <c r="J301" s="49" t="str">
        <f ca="1">IFERROR(__xludf.DUMMYFUNCTION("""COMPUTED_VALUE"""),"AH")</f>
        <v>AH</v>
      </c>
      <c r="K301" s="50">
        <f ca="1">IFERROR(__xludf.DUMMYFUNCTION("""COMPUTED_VALUE"""),0)</f>
        <v>0</v>
      </c>
      <c r="L301" s="49" t="str">
        <f ca="1">IFERROR(__xludf.DUMMYFUNCTION("""COMPUTED_VALUE"""),"TRIMESTRE 3")</f>
        <v>TRIMESTRE 3</v>
      </c>
      <c r="M301" s="49" t="str">
        <f ca="1">IFERROR(__xludf.DUMMYFUNCTION("""COMPUTED_VALUE"""),"ADOLESCENTES HOMBRES")</f>
        <v>ADOLESCENTES HOMBRES</v>
      </c>
    </row>
    <row r="302" spans="1:13">
      <c r="A302" s="49" t="str">
        <f ca="1">IFERROR(__xludf.DUMMYFUNCTION("""COMPUTED_VALUE"""),"5.1.1.1")</f>
        <v>5.1.1.1</v>
      </c>
      <c r="B302" s="49" t="str">
        <f ca="1">IFERROR(__xludf.DUMMYFUNCTION("""COMPUTED_VALUE"""),"Atención en Centros de Desarrollo Infantil/Jefatura del Departamento de CDI, CAIC  y CEDI/Dirección del Área de Centros de Atención Infantil/Coord.3. Operación")</f>
        <v>Atención en Centros de Desarrollo Infantil/Jefatura del Departamento de CDI, CAIC  y CEDI/Dirección del Área de Centros de Atención Infantil/Coord.3. Operación</v>
      </c>
      <c r="C302" s="49" t="str">
        <f ca="1">IFERROR(__xludf.DUMMYFUNCTION("""COMPUTED_VALUE"""),"3. Operación")</f>
        <v>3. Operación</v>
      </c>
      <c r="D302" s="49" t="str">
        <f ca="1">IFERROR(__xludf.DUMMYFUNCTION("""COMPUTED_VALUE"""),"Guadalajara bien educada")</f>
        <v>Guadalajara bien educada</v>
      </c>
      <c r="E302" s="49" t="str">
        <f ca="1">IFERROR(__xludf.DUMMYFUNCTION("""COMPUTED_VALUE"""),"Atención en Centros de Desarrollo Infantil")</f>
        <v>Atención en Centros de Desarrollo Infantil</v>
      </c>
      <c r="F302" s="49" t="str">
        <f ca="1">IFERROR(__xludf.DUMMYFUNCTION("""COMPUTED_VALUE"""),"A1C1. Procesos de formación brindados en CDI, CEDI y CAIC de educación inicial y preescolar ")</f>
        <v xml:space="preserve">A1C1. Procesos de formación brindados en CDI, CEDI y CAIC de educación inicial y preescolar </v>
      </c>
      <c r="G302" s="49" t="str">
        <f ca="1">IFERROR(__xludf.DUMMYFUNCTION("""COMPUTED_VALUE"""),"Porcentaje de Niñas y Niños que reciben en educación inicial y preescolar en CDI, CEDI y CAIC en 2023")</f>
        <v>Porcentaje de Niñas y Niños que reciben en educación inicial y preescolar en CDI, CEDI y CAIC en 2023</v>
      </c>
      <c r="H302" s="49" t="str">
        <f ca="1">IFERROR(__xludf.DUMMYFUNCTION("""COMPUTED_VALUE"""),"MUJ JULIO")</f>
        <v>MUJ JULIO</v>
      </c>
      <c r="I302" s="49" t="str">
        <f ca="1">IFERROR(__xludf.DUMMYFUNCTION("""COMPUTED_VALUE"""),"Julio")</f>
        <v>Julio</v>
      </c>
      <c r="J302" s="49" t="str">
        <f ca="1">IFERROR(__xludf.DUMMYFUNCTION("""COMPUTED_VALUE"""),"MUJ")</f>
        <v>MUJ</v>
      </c>
      <c r="K302" s="50">
        <f ca="1">IFERROR(__xludf.DUMMYFUNCTION("""COMPUTED_VALUE"""),0)</f>
        <v>0</v>
      </c>
      <c r="L302" s="49" t="str">
        <f ca="1">IFERROR(__xludf.DUMMYFUNCTION("""COMPUTED_VALUE"""),"TRIMESTRE 3")</f>
        <v>TRIMESTRE 3</v>
      </c>
      <c r="M302" s="49" t="str">
        <f ca="1">IFERROR(__xludf.DUMMYFUNCTION("""COMPUTED_VALUE"""),"MUJERES ADULTAS")</f>
        <v>MUJERES ADULTAS</v>
      </c>
    </row>
    <row r="303" spans="1:13">
      <c r="A303" s="49" t="str">
        <f ca="1">IFERROR(__xludf.DUMMYFUNCTION("""COMPUTED_VALUE"""),"5.1.1.1")</f>
        <v>5.1.1.1</v>
      </c>
      <c r="B303" s="49" t="str">
        <f ca="1">IFERROR(__xludf.DUMMYFUNCTION("""COMPUTED_VALUE"""),"Atención en Centros de Desarrollo Infantil/Jefatura del Departamento de CDI, CAIC  y CEDI/Dirección del Área de Centros de Atención Infantil/Coord.3. Operación")</f>
        <v>Atención en Centros de Desarrollo Infantil/Jefatura del Departamento de CDI, CAIC  y CEDI/Dirección del Área de Centros de Atención Infantil/Coord.3. Operación</v>
      </c>
      <c r="C303" s="49" t="str">
        <f ca="1">IFERROR(__xludf.DUMMYFUNCTION("""COMPUTED_VALUE"""),"3. Operación")</f>
        <v>3. Operación</v>
      </c>
      <c r="D303" s="49" t="str">
        <f ca="1">IFERROR(__xludf.DUMMYFUNCTION("""COMPUTED_VALUE"""),"Guadalajara bien educada")</f>
        <v>Guadalajara bien educada</v>
      </c>
      <c r="E303" s="49" t="str">
        <f ca="1">IFERROR(__xludf.DUMMYFUNCTION("""COMPUTED_VALUE"""),"Atención en Centros de Desarrollo Infantil")</f>
        <v>Atención en Centros de Desarrollo Infantil</v>
      </c>
      <c r="F303" s="49" t="str">
        <f ca="1">IFERROR(__xludf.DUMMYFUNCTION("""COMPUTED_VALUE"""),"A1C1. Procesos de formación brindados en CDI, CEDI y CAIC de educación inicial y preescolar ")</f>
        <v xml:space="preserve">A1C1. Procesos de formación brindados en CDI, CEDI y CAIC de educación inicial y preescolar </v>
      </c>
      <c r="G303" s="49" t="str">
        <f ca="1">IFERROR(__xludf.DUMMYFUNCTION("""COMPUTED_VALUE"""),"Porcentaje de Niñas y Niños que reciben en educación inicial y preescolar en CDI, CEDI y CAIC en 2023")</f>
        <v>Porcentaje de Niñas y Niños que reciben en educación inicial y preescolar en CDI, CEDI y CAIC en 2023</v>
      </c>
      <c r="H303" s="49" t="str">
        <f ca="1">IFERROR(__xludf.DUMMYFUNCTION("""COMPUTED_VALUE"""),"HOM JULIO")</f>
        <v>HOM JULIO</v>
      </c>
      <c r="I303" s="49" t="str">
        <f ca="1">IFERROR(__xludf.DUMMYFUNCTION("""COMPUTED_VALUE"""),"Julio")</f>
        <v>Julio</v>
      </c>
      <c r="J303" s="49" t="str">
        <f ca="1">IFERROR(__xludf.DUMMYFUNCTION("""COMPUTED_VALUE"""),"HOM")</f>
        <v>HOM</v>
      </c>
      <c r="K303" s="50">
        <f ca="1">IFERROR(__xludf.DUMMYFUNCTION("""COMPUTED_VALUE"""),0)</f>
        <v>0</v>
      </c>
      <c r="L303" s="49" t="str">
        <f ca="1">IFERROR(__xludf.DUMMYFUNCTION("""COMPUTED_VALUE"""),"TRIMESTRE 3")</f>
        <v>TRIMESTRE 3</v>
      </c>
      <c r="M303" s="49" t="str">
        <f ca="1">IFERROR(__xludf.DUMMYFUNCTION("""COMPUTED_VALUE"""),"HOMBRES ADULTOS")</f>
        <v>HOMBRES ADULTOS</v>
      </c>
    </row>
    <row r="304" spans="1:13">
      <c r="A304" s="49" t="str">
        <f ca="1">IFERROR(__xludf.DUMMYFUNCTION("""COMPUTED_VALUE"""),"5.1.1.1")</f>
        <v>5.1.1.1</v>
      </c>
      <c r="B304" s="49" t="str">
        <f ca="1">IFERROR(__xludf.DUMMYFUNCTION("""COMPUTED_VALUE"""),"Atención en Centros de Desarrollo Infantil/Jefatura del Departamento de CDI, CAIC  y CEDI/Dirección del Área de Centros de Atención Infantil/Coord.3. Operación")</f>
        <v>Atención en Centros de Desarrollo Infantil/Jefatura del Departamento de CDI, CAIC  y CEDI/Dirección del Área de Centros de Atención Infantil/Coord.3. Operación</v>
      </c>
      <c r="C304" s="49" t="str">
        <f ca="1">IFERROR(__xludf.DUMMYFUNCTION("""COMPUTED_VALUE"""),"3. Operación")</f>
        <v>3. Operación</v>
      </c>
      <c r="D304" s="49" t="str">
        <f ca="1">IFERROR(__xludf.DUMMYFUNCTION("""COMPUTED_VALUE"""),"Guadalajara bien educada")</f>
        <v>Guadalajara bien educada</v>
      </c>
      <c r="E304" s="49" t="str">
        <f ca="1">IFERROR(__xludf.DUMMYFUNCTION("""COMPUTED_VALUE"""),"Atención en Centros de Desarrollo Infantil")</f>
        <v>Atención en Centros de Desarrollo Infantil</v>
      </c>
      <c r="F304" s="49" t="str">
        <f ca="1">IFERROR(__xludf.DUMMYFUNCTION("""COMPUTED_VALUE"""),"A1C1. Procesos de formación brindados en CDI, CEDI y CAIC de educación inicial y preescolar ")</f>
        <v xml:space="preserve">A1C1. Procesos de formación brindados en CDI, CEDI y CAIC de educación inicial y preescolar </v>
      </c>
      <c r="G304" s="49" t="str">
        <f ca="1">IFERROR(__xludf.DUMMYFUNCTION("""COMPUTED_VALUE"""),"Porcentaje de Niñas y Niños que reciben en educación inicial y preescolar en CDI, CEDI y CAIC en 2023")</f>
        <v>Porcentaje de Niñas y Niños que reciben en educación inicial y preescolar en CDI, CEDI y CAIC en 2023</v>
      </c>
      <c r="H304" s="49" t="str">
        <f ca="1">IFERROR(__xludf.DUMMYFUNCTION("""COMPUTED_VALUE"""),"AMM JULIO")</f>
        <v>AMM JULIO</v>
      </c>
      <c r="I304" s="49" t="str">
        <f ca="1">IFERROR(__xludf.DUMMYFUNCTION("""COMPUTED_VALUE"""),"Julio")</f>
        <v>Julio</v>
      </c>
      <c r="J304" s="49" t="str">
        <f ca="1">IFERROR(__xludf.DUMMYFUNCTION("""COMPUTED_VALUE"""),"AMM")</f>
        <v>AMM</v>
      </c>
      <c r="K304" s="50">
        <f ca="1">IFERROR(__xludf.DUMMYFUNCTION("""COMPUTED_VALUE"""),0)</f>
        <v>0</v>
      </c>
      <c r="L304" s="49" t="str">
        <f ca="1">IFERROR(__xludf.DUMMYFUNCTION("""COMPUTED_VALUE"""),"TRIMESTRE 3")</f>
        <v>TRIMESTRE 3</v>
      </c>
      <c r="M304" s="49" t="str">
        <f ca="1">IFERROR(__xludf.DUMMYFUNCTION("""COMPUTED_VALUE"""),"ADULTA MAYOR MUJER")</f>
        <v>ADULTA MAYOR MUJER</v>
      </c>
    </row>
    <row r="305" spans="1:13">
      <c r="A305" s="49" t="str">
        <f ca="1">IFERROR(__xludf.DUMMYFUNCTION("""COMPUTED_VALUE"""),"5.1.1.1")</f>
        <v>5.1.1.1</v>
      </c>
      <c r="B305" s="49" t="str">
        <f ca="1">IFERROR(__xludf.DUMMYFUNCTION("""COMPUTED_VALUE"""),"Atención en Centros de Desarrollo Infantil/Jefatura del Departamento de CDI, CAIC  y CEDI/Dirección del Área de Centros de Atención Infantil/Coord.3. Operación")</f>
        <v>Atención en Centros de Desarrollo Infantil/Jefatura del Departamento de CDI, CAIC  y CEDI/Dirección del Área de Centros de Atención Infantil/Coord.3. Operación</v>
      </c>
      <c r="C305" s="49" t="str">
        <f ca="1">IFERROR(__xludf.DUMMYFUNCTION("""COMPUTED_VALUE"""),"3. Operación")</f>
        <v>3. Operación</v>
      </c>
      <c r="D305" s="49" t="str">
        <f ca="1">IFERROR(__xludf.DUMMYFUNCTION("""COMPUTED_VALUE"""),"Guadalajara bien educada")</f>
        <v>Guadalajara bien educada</v>
      </c>
      <c r="E305" s="49" t="str">
        <f ca="1">IFERROR(__xludf.DUMMYFUNCTION("""COMPUTED_VALUE"""),"Atención en Centros de Desarrollo Infantil")</f>
        <v>Atención en Centros de Desarrollo Infantil</v>
      </c>
      <c r="F305" s="49" t="str">
        <f ca="1">IFERROR(__xludf.DUMMYFUNCTION("""COMPUTED_VALUE"""),"A1C1. Procesos de formación brindados en CDI, CEDI y CAIC de educación inicial y preescolar ")</f>
        <v xml:space="preserve">A1C1. Procesos de formación brindados en CDI, CEDI y CAIC de educación inicial y preescolar </v>
      </c>
      <c r="G305" s="49" t="str">
        <f ca="1">IFERROR(__xludf.DUMMYFUNCTION("""COMPUTED_VALUE"""),"Porcentaje de Niñas y Niños que reciben en educación inicial y preescolar en CDI, CEDI y CAIC en 2023")</f>
        <v>Porcentaje de Niñas y Niños que reciben en educación inicial y preescolar en CDI, CEDI y CAIC en 2023</v>
      </c>
      <c r="H305" s="49" t="str">
        <f ca="1">IFERROR(__xludf.DUMMYFUNCTION("""COMPUTED_VALUE"""),"AMH JULIO")</f>
        <v>AMH JULIO</v>
      </c>
      <c r="I305" s="49" t="str">
        <f ca="1">IFERROR(__xludf.DUMMYFUNCTION("""COMPUTED_VALUE"""),"Julio")</f>
        <v>Julio</v>
      </c>
      <c r="J305" s="49" t="str">
        <f ca="1">IFERROR(__xludf.DUMMYFUNCTION("""COMPUTED_VALUE"""),"AMH")</f>
        <v>AMH</v>
      </c>
      <c r="K305" s="50">
        <f ca="1">IFERROR(__xludf.DUMMYFUNCTION("""COMPUTED_VALUE"""),0)</f>
        <v>0</v>
      </c>
      <c r="L305" s="49" t="str">
        <f ca="1">IFERROR(__xludf.DUMMYFUNCTION("""COMPUTED_VALUE"""),"TRIMESTRE 3")</f>
        <v>TRIMESTRE 3</v>
      </c>
      <c r="M305" s="49" t="str">
        <f ca="1">IFERROR(__xludf.DUMMYFUNCTION("""COMPUTED_VALUE"""),"ADULTO MAYOR HOMBRE")</f>
        <v>ADULTO MAYOR HOMBRE</v>
      </c>
    </row>
    <row r="306" spans="1:13">
      <c r="A306" s="49" t="str">
        <f ca="1">IFERROR(__xludf.DUMMYFUNCTION("""COMPUTED_VALUE"""),"5.1.1.0")</f>
        <v>5.1.1.0</v>
      </c>
      <c r="B306" s="49" t="str">
        <f ca="1">IFERROR(__xludf.DUMMYFUNCTION("""COMPUTED_VALUE"""),"Atención en Centros de Desarrollo Infantil/Jefatura del Departamento de CDI, CAIC  y CEDI/Dirección del Área de Centros de Atención Infantil/Coord.3. Operación")</f>
        <v>Atención en Centros de Desarrollo Infantil/Jefatura del Departamento de CDI, CAIC  y CEDI/Dirección del Área de Centros de Atención Infantil/Coord.3. Operación</v>
      </c>
      <c r="C306" s="49" t="str">
        <f ca="1">IFERROR(__xludf.DUMMYFUNCTION("""COMPUTED_VALUE"""),"3. Operación")</f>
        <v>3. Operación</v>
      </c>
      <c r="D306" s="49" t="str">
        <f ca="1">IFERROR(__xludf.DUMMYFUNCTION("""COMPUTED_VALUE"""),"Guadalajara bien educada")</f>
        <v>Guadalajara bien educada</v>
      </c>
      <c r="E306" s="49" t="str">
        <f ca="1">IFERROR(__xludf.DUMMYFUNCTION("""COMPUTED_VALUE"""),"Atención en Centros de Desarrollo Infantil")</f>
        <v>Atención en Centros de Desarrollo Infantil</v>
      </c>
      <c r="F306" s="49" t="str">
        <f ca="1">IFERROR(__xludf.DUMMYFUNCTION("""COMPUTED_VALUE"""),"C1. Servicio de educación inicial y preescolar para niñas y niños en condición de vulnerabilidad económica brindados en CDI, CEDI y CAIC ")</f>
        <v xml:space="preserve">C1. Servicio de educación inicial y preescolar para niñas y niños en condición de vulnerabilidad económica brindados en CDI, CEDI y CAIC </v>
      </c>
      <c r="G306" s="49" t="str">
        <f ca="1">IFERROR(__xludf.DUMMYFUNCTION("""COMPUTED_VALUE"""),"Porcentaje de demanda cubierta sobre servicios de atención educativa y asistencial para niñas y niños en condición de vulnerabilidad económica en 2023")</f>
        <v>Porcentaje de demanda cubierta sobre servicios de atención educativa y asistencial para niñas y niños en condición de vulnerabilidad económica en 2023</v>
      </c>
      <c r="H306" s="49" t="str">
        <f ca="1">IFERROR(__xludf.DUMMYFUNCTION("""COMPUTED_VALUE"""),"NAS AGOSTO")</f>
        <v>NAS AGOSTO</v>
      </c>
      <c r="I306" s="49" t="str">
        <f ca="1">IFERROR(__xludf.DUMMYFUNCTION("""COMPUTED_VALUE"""),"Agosto")</f>
        <v>Agosto</v>
      </c>
      <c r="J306" s="49" t="str">
        <f ca="1">IFERROR(__xludf.DUMMYFUNCTION("""COMPUTED_VALUE"""),"NAS")</f>
        <v>NAS</v>
      </c>
      <c r="K306" s="50">
        <f ca="1">IFERROR(__xludf.DUMMYFUNCTION("""COMPUTED_VALUE"""),98)</f>
        <v>98</v>
      </c>
      <c r="L306" s="49" t="str">
        <f ca="1">IFERROR(__xludf.DUMMYFUNCTION("""COMPUTED_VALUE"""),"TRIMESTRE 3")</f>
        <v>TRIMESTRE 3</v>
      </c>
      <c r="M306" s="49" t="str">
        <f ca="1">IFERROR(__xludf.DUMMYFUNCTION("""COMPUTED_VALUE"""),"NIÑAS")</f>
        <v>NIÑAS</v>
      </c>
    </row>
    <row r="307" spans="1:13">
      <c r="A307" s="49" t="str">
        <f ca="1">IFERROR(__xludf.DUMMYFUNCTION("""COMPUTED_VALUE"""),"5.1.1.0")</f>
        <v>5.1.1.0</v>
      </c>
      <c r="B307" s="49" t="str">
        <f ca="1">IFERROR(__xludf.DUMMYFUNCTION("""COMPUTED_VALUE"""),"Atención en Centros de Desarrollo Infantil/Jefatura del Departamento de CDI, CAIC  y CEDI/Dirección del Área de Centros de Atención Infantil/Coord.3. Operación")</f>
        <v>Atención en Centros de Desarrollo Infantil/Jefatura del Departamento de CDI, CAIC  y CEDI/Dirección del Área de Centros de Atención Infantil/Coord.3. Operación</v>
      </c>
      <c r="C307" s="49" t="str">
        <f ca="1">IFERROR(__xludf.DUMMYFUNCTION("""COMPUTED_VALUE"""),"3. Operación")</f>
        <v>3. Operación</v>
      </c>
      <c r="D307" s="49" t="str">
        <f ca="1">IFERROR(__xludf.DUMMYFUNCTION("""COMPUTED_VALUE"""),"Guadalajara bien educada")</f>
        <v>Guadalajara bien educada</v>
      </c>
      <c r="E307" s="49" t="str">
        <f ca="1">IFERROR(__xludf.DUMMYFUNCTION("""COMPUTED_VALUE"""),"Atención en Centros de Desarrollo Infantil")</f>
        <v>Atención en Centros de Desarrollo Infantil</v>
      </c>
      <c r="F307" s="49" t="str">
        <f ca="1">IFERROR(__xludf.DUMMYFUNCTION("""COMPUTED_VALUE"""),"C1. Servicio de educación inicial y preescolar para niñas y niños en condición de vulnerabilidad económica brindados en CDI, CEDI y CAIC ")</f>
        <v xml:space="preserve">C1. Servicio de educación inicial y preescolar para niñas y niños en condición de vulnerabilidad económica brindados en CDI, CEDI y CAIC </v>
      </c>
      <c r="G307" s="49" t="str">
        <f ca="1">IFERROR(__xludf.DUMMYFUNCTION("""COMPUTED_VALUE"""),"Porcentaje de demanda cubierta sobre servicios de atención educativa y asistencial para niñas y niños en condición de vulnerabilidad económica en 2023")</f>
        <v>Porcentaje de demanda cubierta sobre servicios de atención educativa y asistencial para niñas y niños en condición de vulnerabilidad económica en 2023</v>
      </c>
      <c r="H307" s="49" t="str">
        <f ca="1">IFERROR(__xludf.DUMMYFUNCTION("""COMPUTED_VALUE"""),"NOS AGOSTO")</f>
        <v>NOS AGOSTO</v>
      </c>
      <c r="I307" s="49" t="str">
        <f ca="1">IFERROR(__xludf.DUMMYFUNCTION("""COMPUTED_VALUE"""),"Agosto")</f>
        <v>Agosto</v>
      </c>
      <c r="J307" s="49" t="str">
        <f ca="1">IFERROR(__xludf.DUMMYFUNCTION("""COMPUTED_VALUE"""),"NOS")</f>
        <v>NOS</v>
      </c>
      <c r="K307" s="50">
        <f ca="1">IFERROR(__xludf.DUMMYFUNCTION("""COMPUTED_VALUE"""),101)</f>
        <v>101</v>
      </c>
      <c r="L307" s="49" t="str">
        <f ca="1">IFERROR(__xludf.DUMMYFUNCTION("""COMPUTED_VALUE"""),"TRIMESTRE 3")</f>
        <v>TRIMESTRE 3</v>
      </c>
      <c r="M307" s="49" t="str">
        <f ca="1">IFERROR(__xludf.DUMMYFUNCTION("""COMPUTED_VALUE"""),"NIÑOS")</f>
        <v>NIÑOS</v>
      </c>
    </row>
    <row r="308" spans="1:13">
      <c r="A308" s="49" t="str">
        <f ca="1">IFERROR(__xludf.DUMMYFUNCTION("""COMPUTED_VALUE"""),"5.1.1.0")</f>
        <v>5.1.1.0</v>
      </c>
      <c r="B308" s="49" t="str">
        <f ca="1">IFERROR(__xludf.DUMMYFUNCTION("""COMPUTED_VALUE"""),"Atención en Centros de Desarrollo Infantil/Jefatura del Departamento de CDI, CAIC  y CEDI/Dirección del Área de Centros de Atención Infantil/Coord.3. Operación")</f>
        <v>Atención en Centros de Desarrollo Infantil/Jefatura del Departamento de CDI, CAIC  y CEDI/Dirección del Área de Centros de Atención Infantil/Coord.3. Operación</v>
      </c>
      <c r="C308" s="49" t="str">
        <f ca="1">IFERROR(__xludf.DUMMYFUNCTION("""COMPUTED_VALUE"""),"3. Operación")</f>
        <v>3. Operación</v>
      </c>
      <c r="D308" s="49" t="str">
        <f ca="1">IFERROR(__xludf.DUMMYFUNCTION("""COMPUTED_VALUE"""),"Guadalajara bien educada")</f>
        <v>Guadalajara bien educada</v>
      </c>
      <c r="E308" s="49" t="str">
        <f ca="1">IFERROR(__xludf.DUMMYFUNCTION("""COMPUTED_VALUE"""),"Atención en Centros de Desarrollo Infantil")</f>
        <v>Atención en Centros de Desarrollo Infantil</v>
      </c>
      <c r="F308" s="49" t="str">
        <f ca="1">IFERROR(__xludf.DUMMYFUNCTION("""COMPUTED_VALUE"""),"C1. Servicio de educación inicial y preescolar para niñas y niños en condición de vulnerabilidad económica brindados en CDI, CEDI y CAIC ")</f>
        <v xml:space="preserve">C1. Servicio de educación inicial y preescolar para niñas y niños en condición de vulnerabilidad económica brindados en CDI, CEDI y CAIC </v>
      </c>
      <c r="G308" s="49" t="str">
        <f ca="1">IFERROR(__xludf.DUMMYFUNCTION("""COMPUTED_VALUE"""),"Porcentaje de demanda cubierta sobre servicios de atención educativa y asistencial para niñas y niños en condición de vulnerabilidad económica en 2023")</f>
        <v>Porcentaje de demanda cubierta sobre servicios de atención educativa y asistencial para niñas y niños en condición de vulnerabilidad económica en 2023</v>
      </c>
      <c r="H308" s="49" t="str">
        <f ca="1">IFERROR(__xludf.DUMMYFUNCTION("""COMPUTED_VALUE"""),"AM AGOSTO")</f>
        <v>AM AGOSTO</v>
      </c>
      <c r="I308" s="49" t="str">
        <f ca="1">IFERROR(__xludf.DUMMYFUNCTION("""COMPUTED_VALUE"""),"Agosto")</f>
        <v>Agosto</v>
      </c>
      <c r="J308" s="49" t="str">
        <f ca="1">IFERROR(__xludf.DUMMYFUNCTION("""COMPUTED_VALUE"""),"AM")</f>
        <v>AM</v>
      </c>
      <c r="K308" s="50">
        <f ca="1">IFERROR(__xludf.DUMMYFUNCTION("""COMPUTED_VALUE"""),0)</f>
        <v>0</v>
      </c>
      <c r="L308" s="49" t="str">
        <f ca="1">IFERROR(__xludf.DUMMYFUNCTION("""COMPUTED_VALUE"""),"TRIMESTRE 3")</f>
        <v>TRIMESTRE 3</v>
      </c>
      <c r="M308" s="49" t="str">
        <f ca="1">IFERROR(__xludf.DUMMYFUNCTION("""COMPUTED_VALUE"""),"ADOLESCENTES MUJERES")</f>
        <v>ADOLESCENTES MUJERES</v>
      </c>
    </row>
    <row r="309" spans="1:13">
      <c r="A309" s="49" t="str">
        <f ca="1">IFERROR(__xludf.DUMMYFUNCTION("""COMPUTED_VALUE"""),"5.1.1.0")</f>
        <v>5.1.1.0</v>
      </c>
      <c r="B309" s="49" t="str">
        <f ca="1">IFERROR(__xludf.DUMMYFUNCTION("""COMPUTED_VALUE"""),"Atención en Centros de Desarrollo Infantil/Jefatura del Departamento de CDI, CAIC  y CEDI/Dirección del Área de Centros de Atención Infantil/Coord.3. Operación")</f>
        <v>Atención en Centros de Desarrollo Infantil/Jefatura del Departamento de CDI, CAIC  y CEDI/Dirección del Área de Centros de Atención Infantil/Coord.3. Operación</v>
      </c>
      <c r="C309" s="49" t="str">
        <f ca="1">IFERROR(__xludf.DUMMYFUNCTION("""COMPUTED_VALUE"""),"3. Operación")</f>
        <v>3. Operación</v>
      </c>
      <c r="D309" s="49" t="str">
        <f ca="1">IFERROR(__xludf.DUMMYFUNCTION("""COMPUTED_VALUE"""),"Guadalajara bien educada")</f>
        <v>Guadalajara bien educada</v>
      </c>
      <c r="E309" s="49" t="str">
        <f ca="1">IFERROR(__xludf.DUMMYFUNCTION("""COMPUTED_VALUE"""),"Atención en Centros de Desarrollo Infantil")</f>
        <v>Atención en Centros de Desarrollo Infantil</v>
      </c>
      <c r="F309" s="49" t="str">
        <f ca="1">IFERROR(__xludf.DUMMYFUNCTION("""COMPUTED_VALUE"""),"C1. Servicio de educación inicial y preescolar para niñas y niños en condición de vulnerabilidad económica brindados en CDI, CEDI y CAIC ")</f>
        <v xml:space="preserve">C1. Servicio de educación inicial y preescolar para niñas y niños en condición de vulnerabilidad económica brindados en CDI, CEDI y CAIC </v>
      </c>
      <c r="G309" s="49" t="str">
        <f ca="1">IFERROR(__xludf.DUMMYFUNCTION("""COMPUTED_VALUE"""),"Porcentaje de demanda cubierta sobre servicios de atención educativa y asistencial para niñas y niños en condición de vulnerabilidad económica en 2023")</f>
        <v>Porcentaje de demanda cubierta sobre servicios de atención educativa y asistencial para niñas y niños en condición de vulnerabilidad económica en 2023</v>
      </c>
      <c r="H309" s="49" t="str">
        <f ca="1">IFERROR(__xludf.DUMMYFUNCTION("""COMPUTED_VALUE"""),"AH AGOSTO")</f>
        <v>AH AGOSTO</v>
      </c>
      <c r="I309" s="49" t="str">
        <f ca="1">IFERROR(__xludf.DUMMYFUNCTION("""COMPUTED_VALUE"""),"Agosto")</f>
        <v>Agosto</v>
      </c>
      <c r="J309" s="49" t="str">
        <f ca="1">IFERROR(__xludf.DUMMYFUNCTION("""COMPUTED_VALUE"""),"AH")</f>
        <v>AH</v>
      </c>
      <c r="K309" s="50">
        <f ca="1">IFERROR(__xludf.DUMMYFUNCTION("""COMPUTED_VALUE"""),0)</f>
        <v>0</v>
      </c>
      <c r="L309" s="49" t="str">
        <f ca="1">IFERROR(__xludf.DUMMYFUNCTION("""COMPUTED_VALUE"""),"TRIMESTRE 3")</f>
        <v>TRIMESTRE 3</v>
      </c>
      <c r="M309" s="49" t="str">
        <f ca="1">IFERROR(__xludf.DUMMYFUNCTION("""COMPUTED_VALUE"""),"ADOLESCENTES HOMBRES")</f>
        <v>ADOLESCENTES HOMBRES</v>
      </c>
    </row>
    <row r="310" spans="1:13">
      <c r="A310" s="49" t="str">
        <f ca="1">IFERROR(__xludf.DUMMYFUNCTION("""COMPUTED_VALUE"""),"5.1.1.0")</f>
        <v>5.1.1.0</v>
      </c>
      <c r="B310" s="49" t="str">
        <f ca="1">IFERROR(__xludf.DUMMYFUNCTION("""COMPUTED_VALUE"""),"Atención en Centros de Desarrollo Infantil/Jefatura del Departamento de CDI, CAIC  y CEDI/Dirección del Área de Centros de Atención Infantil/Coord.3. Operación")</f>
        <v>Atención en Centros de Desarrollo Infantil/Jefatura del Departamento de CDI, CAIC  y CEDI/Dirección del Área de Centros de Atención Infantil/Coord.3. Operación</v>
      </c>
      <c r="C310" s="49" t="str">
        <f ca="1">IFERROR(__xludf.DUMMYFUNCTION("""COMPUTED_VALUE"""),"3. Operación")</f>
        <v>3. Operación</v>
      </c>
      <c r="D310" s="49" t="str">
        <f ca="1">IFERROR(__xludf.DUMMYFUNCTION("""COMPUTED_VALUE"""),"Guadalajara bien educada")</f>
        <v>Guadalajara bien educada</v>
      </c>
      <c r="E310" s="49" t="str">
        <f ca="1">IFERROR(__xludf.DUMMYFUNCTION("""COMPUTED_VALUE"""),"Atención en Centros de Desarrollo Infantil")</f>
        <v>Atención en Centros de Desarrollo Infantil</v>
      </c>
      <c r="F310" s="49" t="str">
        <f ca="1">IFERROR(__xludf.DUMMYFUNCTION("""COMPUTED_VALUE"""),"C1. Servicio de educación inicial y preescolar para niñas y niños en condición de vulnerabilidad económica brindados en CDI, CEDI y CAIC ")</f>
        <v xml:space="preserve">C1. Servicio de educación inicial y preescolar para niñas y niños en condición de vulnerabilidad económica brindados en CDI, CEDI y CAIC </v>
      </c>
      <c r="G310" s="49" t="str">
        <f ca="1">IFERROR(__xludf.DUMMYFUNCTION("""COMPUTED_VALUE"""),"Porcentaje de demanda cubierta sobre servicios de atención educativa y asistencial para niñas y niños en condición de vulnerabilidad económica en 2023")</f>
        <v>Porcentaje de demanda cubierta sobre servicios de atención educativa y asistencial para niñas y niños en condición de vulnerabilidad económica en 2023</v>
      </c>
      <c r="H310" s="49" t="str">
        <f ca="1">IFERROR(__xludf.DUMMYFUNCTION("""COMPUTED_VALUE"""),"MUJ AGOSTO")</f>
        <v>MUJ AGOSTO</v>
      </c>
      <c r="I310" s="49" t="str">
        <f ca="1">IFERROR(__xludf.DUMMYFUNCTION("""COMPUTED_VALUE"""),"Agosto")</f>
        <v>Agosto</v>
      </c>
      <c r="J310" s="49" t="str">
        <f ca="1">IFERROR(__xludf.DUMMYFUNCTION("""COMPUTED_VALUE"""),"MUJ")</f>
        <v>MUJ</v>
      </c>
      <c r="K310" s="50">
        <f ca="1">IFERROR(__xludf.DUMMYFUNCTION("""COMPUTED_VALUE"""),0)</f>
        <v>0</v>
      </c>
      <c r="L310" s="49" t="str">
        <f ca="1">IFERROR(__xludf.DUMMYFUNCTION("""COMPUTED_VALUE"""),"TRIMESTRE 3")</f>
        <v>TRIMESTRE 3</v>
      </c>
      <c r="M310" s="49" t="str">
        <f ca="1">IFERROR(__xludf.DUMMYFUNCTION("""COMPUTED_VALUE"""),"MUJERES ADULTAS")</f>
        <v>MUJERES ADULTAS</v>
      </c>
    </row>
    <row r="311" spans="1:13">
      <c r="A311" s="49" t="str">
        <f ca="1">IFERROR(__xludf.DUMMYFUNCTION("""COMPUTED_VALUE"""),"5.1.1.0")</f>
        <v>5.1.1.0</v>
      </c>
      <c r="B311" s="49" t="str">
        <f ca="1">IFERROR(__xludf.DUMMYFUNCTION("""COMPUTED_VALUE"""),"Atención en Centros de Desarrollo Infantil/Jefatura del Departamento de CDI, CAIC  y CEDI/Dirección del Área de Centros de Atención Infantil/Coord.3. Operación")</f>
        <v>Atención en Centros de Desarrollo Infantil/Jefatura del Departamento de CDI, CAIC  y CEDI/Dirección del Área de Centros de Atención Infantil/Coord.3. Operación</v>
      </c>
      <c r="C311" s="49" t="str">
        <f ca="1">IFERROR(__xludf.DUMMYFUNCTION("""COMPUTED_VALUE"""),"3. Operación")</f>
        <v>3. Operación</v>
      </c>
      <c r="D311" s="49" t="str">
        <f ca="1">IFERROR(__xludf.DUMMYFUNCTION("""COMPUTED_VALUE"""),"Guadalajara bien educada")</f>
        <v>Guadalajara bien educada</v>
      </c>
      <c r="E311" s="49" t="str">
        <f ca="1">IFERROR(__xludf.DUMMYFUNCTION("""COMPUTED_VALUE"""),"Atención en Centros de Desarrollo Infantil")</f>
        <v>Atención en Centros de Desarrollo Infantil</v>
      </c>
      <c r="F311" s="49" t="str">
        <f ca="1">IFERROR(__xludf.DUMMYFUNCTION("""COMPUTED_VALUE"""),"C1. Servicio de educación inicial y preescolar para niñas y niños en condición de vulnerabilidad económica brindados en CDI, CEDI y CAIC ")</f>
        <v xml:space="preserve">C1. Servicio de educación inicial y preescolar para niñas y niños en condición de vulnerabilidad económica brindados en CDI, CEDI y CAIC </v>
      </c>
      <c r="G311" s="49" t="str">
        <f ca="1">IFERROR(__xludf.DUMMYFUNCTION("""COMPUTED_VALUE"""),"Porcentaje de demanda cubierta sobre servicios de atención educativa y asistencial para niñas y niños en condición de vulnerabilidad económica en 2023")</f>
        <v>Porcentaje de demanda cubierta sobre servicios de atención educativa y asistencial para niñas y niños en condición de vulnerabilidad económica en 2023</v>
      </c>
      <c r="H311" s="49" t="str">
        <f ca="1">IFERROR(__xludf.DUMMYFUNCTION("""COMPUTED_VALUE"""),"HOM AGOSTO")</f>
        <v>HOM AGOSTO</v>
      </c>
      <c r="I311" s="49" t="str">
        <f ca="1">IFERROR(__xludf.DUMMYFUNCTION("""COMPUTED_VALUE"""),"Agosto")</f>
        <v>Agosto</v>
      </c>
      <c r="J311" s="49" t="str">
        <f ca="1">IFERROR(__xludf.DUMMYFUNCTION("""COMPUTED_VALUE"""),"HOM")</f>
        <v>HOM</v>
      </c>
      <c r="K311" s="50">
        <f ca="1">IFERROR(__xludf.DUMMYFUNCTION("""COMPUTED_VALUE"""),0)</f>
        <v>0</v>
      </c>
      <c r="L311" s="49" t="str">
        <f ca="1">IFERROR(__xludf.DUMMYFUNCTION("""COMPUTED_VALUE"""),"TRIMESTRE 3")</f>
        <v>TRIMESTRE 3</v>
      </c>
      <c r="M311" s="49" t="str">
        <f ca="1">IFERROR(__xludf.DUMMYFUNCTION("""COMPUTED_VALUE"""),"HOMBRES ADULTOS")</f>
        <v>HOMBRES ADULTOS</v>
      </c>
    </row>
    <row r="312" spans="1:13">
      <c r="A312" s="49" t="str">
        <f ca="1">IFERROR(__xludf.DUMMYFUNCTION("""COMPUTED_VALUE"""),"5.1.1.0")</f>
        <v>5.1.1.0</v>
      </c>
      <c r="B312" s="49" t="str">
        <f ca="1">IFERROR(__xludf.DUMMYFUNCTION("""COMPUTED_VALUE"""),"Atención en Centros de Desarrollo Infantil/Jefatura del Departamento de CDI, CAIC  y CEDI/Dirección del Área de Centros de Atención Infantil/Coord.3. Operación")</f>
        <v>Atención en Centros de Desarrollo Infantil/Jefatura del Departamento de CDI, CAIC  y CEDI/Dirección del Área de Centros de Atención Infantil/Coord.3. Operación</v>
      </c>
      <c r="C312" s="49" t="str">
        <f ca="1">IFERROR(__xludf.DUMMYFUNCTION("""COMPUTED_VALUE"""),"3. Operación")</f>
        <v>3. Operación</v>
      </c>
      <c r="D312" s="49" t="str">
        <f ca="1">IFERROR(__xludf.DUMMYFUNCTION("""COMPUTED_VALUE"""),"Guadalajara bien educada")</f>
        <v>Guadalajara bien educada</v>
      </c>
      <c r="E312" s="49" t="str">
        <f ca="1">IFERROR(__xludf.DUMMYFUNCTION("""COMPUTED_VALUE"""),"Atención en Centros de Desarrollo Infantil")</f>
        <v>Atención en Centros de Desarrollo Infantil</v>
      </c>
      <c r="F312" s="49" t="str">
        <f ca="1">IFERROR(__xludf.DUMMYFUNCTION("""COMPUTED_VALUE"""),"C1. Servicio de educación inicial y preescolar para niñas y niños en condición de vulnerabilidad económica brindados en CDI, CEDI y CAIC ")</f>
        <v xml:space="preserve">C1. Servicio de educación inicial y preescolar para niñas y niños en condición de vulnerabilidad económica brindados en CDI, CEDI y CAIC </v>
      </c>
      <c r="G312" s="49" t="str">
        <f ca="1">IFERROR(__xludf.DUMMYFUNCTION("""COMPUTED_VALUE"""),"Porcentaje de demanda cubierta sobre servicios de atención educativa y asistencial para niñas y niños en condición de vulnerabilidad económica en 2023")</f>
        <v>Porcentaje de demanda cubierta sobre servicios de atención educativa y asistencial para niñas y niños en condición de vulnerabilidad económica en 2023</v>
      </c>
      <c r="H312" s="49" t="str">
        <f ca="1">IFERROR(__xludf.DUMMYFUNCTION("""COMPUTED_VALUE"""),"AMM AGOSTO")</f>
        <v>AMM AGOSTO</v>
      </c>
      <c r="I312" s="49" t="str">
        <f ca="1">IFERROR(__xludf.DUMMYFUNCTION("""COMPUTED_VALUE"""),"Agosto")</f>
        <v>Agosto</v>
      </c>
      <c r="J312" s="49" t="str">
        <f ca="1">IFERROR(__xludf.DUMMYFUNCTION("""COMPUTED_VALUE"""),"AMM")</f>
        <v>AMM</v>
      </c>
      <c r="K312" s="50">
        <f ca="1">IFERROR(__xludf.DUMMYFUNCTION("""COMPUTED_VALUE"""),0)</f>
        <v>0</v>
      </c>
      <c r="L312" s="49" t="str">
        <f ca="1">IFERROR(__xludf.DUMMYFUNCTION("""COMPUTED_VALUE"""),"TRIMESTRE 3")</f>
        <v>TRIMESTRE 3</v>
      </c>
      <c r="M312" s="49" t="str">
        <f ca="1">IFERROR(__xludf.DUMMYFUNCTION("""COMPUTED_VALUE"""),"ADULTA MAYOR MUJER")</f>
        <v>ADULTA MAYOR MUJER</v>
      </c>
    </row>
    <row r="313" spans="1:13">
      <c r="A313" s="49" t="str">
        <f ca="1">IFERROR(__xludf.DUMMYFUNCTION("""COMPUTED_VALUE"""),"5.1.1.0")</f>
        <v>5.1.1.0</v>
      </c>
      <c r="B313" s="49" t="str">
        <f ca="1">IFERROR(__xludf.DUMMYFUNCTION("""COMPUTED_VALUE"""),"Atención en Centros de Desarrollo Infantil/Jefatura del Departamento de CDI, CAIC  y CEDI/Dirección del Área de Centros de Atención Infantil/Coord.3. Operación")</f>
        <v>Atención en Centros de Desarrollo Infantil/Jefatura del Departamento de CDI, CAIC  y CEDI/Dirección del Área de Centros de Atención Infantil/Coord.3. Operación</v>
      </c>
      <c r="C313" s="49" t="str">
        <f ca="1">IFERROR(__xludf.DUMMYFUNCTION("""COMPUTED_VALUE"""),"3. Operación")</f>
        <v>3. Operación</v>
      </c>
      <c r="D313" s="49" t="str">
        <f ca="1">IFERROR(__xludf.DUMMYFUNCTION("""COMPUTED_VALUE"""),"Guadalajara bien educada")</f>
        <v>Guadalajara bien educada</v>
      </c>
      <c r="E313" s="49" t="str">
        <f ca="1">IFERROR(__xludf.DUMMYFUNCTION("""COMPUTED_VALUE"""),"Atención en Centros de Desarrollo Infantil")</f>
        <v>Atención en Centros de Desarrollo Infantil</v>
      </c>
      <c r="F313" s="49" t="str">
        <f ca="1">IFERROR(__xludf.DUMMYFUNCTION("""COMPUTED_VALUE"""),"C1. Servicio de educación inicial y preescolar para niñas y niños en condición de vulnerabilidad económica brindados en CDI, CEDI y CAIC ")</f>
        <v xml:space="preserve">C1. Servicio de educación inicial y preescolar para niñas y niños en condición de vulnerabilidad económica brindados en CDI, CEDI y CAIC </v>
      </c>
      <c r="G313" s="49" t="str">
        <f ca="1">IFERROR(__xludf.DUMMYFUNCTION("""COMPUTED_VALUE"""),"Porcentaje de demanda cubierta sobre servicios de atención educativa y asistencial para niñas y niños en condición de vulnerabilidad económica en 2023")</f>
        <v>Porcentaje de demanda cubierta sobre servicios de atención educativa y asistencial para niñas y niños en condición de vulnerabilidad económica en 2023</v>
      </c>
      <c r="H313" s="49" t="str">
        <f ca="1">IFERROR(__xludf.DUMMYFUNCTION("""COMPUTED_VALUE"""),"AMH AGOSTO")</f>
        <v>AMH AGOSTO</v>
      </c>
      <c r="I313" s="49" t="str">
        <f ca="1">IFERROR(__xludf.DUMMYFUNCTION("""COMPUTED_VALUE"""),"Agosto")</f>
        <v>Agosto</v>
      </c>
      <c r="J313" s="49" t="str">
        <f ca="1">IFERROR(__xludf.DUMMYFUNCTION("""COMPUTED_VALUE"""),"AMH")</f>
        <v>AMH</v>
      </c>
      <c r="K313" s="50">
        <f ca="1">IFERROR(__xludf.DUMMYFUNCTION("""COMPUTED_VALUE"""),0)</f>
        <v>0</v>
      </c>
      <c r="L313" s="49" t="str">
        <f ca="1">IFERROR(__xludf.DUMMYFUNCTION("""COMPUTED_VALUE"""),"TRIMESTRE 3")</f>
        <v>TRIMESTRE 3</v>
      </c>
      <c r="M313" s="49" t="str">
        <f ca="1">IFERROR(__xludf.DUMMYFUNCTION("""COMPUTED_VALUE"""),"ADULTO MAYOR HOMBRE")</f>
        <v>ADULTO MAYOR HOMBRE</v>
      </c>
    </row>
    <row r="314" spans="1:13">
      <c r="A314" s="49" t="str">
        <f ca="1">IFERROR(__xludf.DUMMYFUNCTION("""COMPUTED_VALUE"""),"5.1.1.1")</f>
        <v>5.1.1.1</v>
      </c>
      <c r="B314" s="49" t="str">
        <f ca="1">IFERROR(__xludf.DUMMYFUNCTION("""COMPUTED_VALUE"""),"Atención en Centros de Desarrollo Infantil/Jefatura del Departamento de CDI, CAIC  y CEDI/Dirección del Área de Centros de Atención Infantil/Coord.3. Operación")</f>
        <v>Atención en Centros de Desarrollo Infantil/Jefatura del Departamento de CDI, CAIC  y CEDI/Dirección del Área de Centros de Atención Infantil/Coord.3. Operación</v>
      </c>
      <c r="C314" s="49" t="str">
        <f ca="1">IFERROR(__xludf.DUMMYFUNCTION("""COMPUTED_VALUE"""),"3. Operación")</f>
        <v>3. Operación</v>
      </c>
      <c r="D314" s="49" t="str">
        <f ca="1">IFERROR(__xludf.DUMMYFUNCTION("""COMPUTED_VALUE"""),"Guadalajara bien educada")</f>
        <v>Guadalajara bien educada</v>
      </c>
      <c r="E314" s="49" t="str">
        <f ca="1">IFERROR(__xludf.DUMMYFUNCTION("""COMPUTED_VALUE"""),"Atención en Centros de Desarrollo Infantil")</f>
        <v>Atención en Centros de Desarrollo Infantil</v>
      </c>
      <c r="F314" s="49" t="str">
        <f ca="1">IFERROR(__xludf.DUMMYFUNCTION("""COMPUTED_VALUE"""),"A1C1. Procesos de formación brindados en CDI, CEDI y CAIC de educación inicial y preescolar ")</f>
        <v xml:space="preserve">A1C1. Procesos de formación brindados en CDI, CEDI y CAIC de educación inicial y preescolar </v>
      </c>
      <c r="G314" s="49" t="str">
        <f ca="1">IFERROR(__xludf.DUMMYFUNCTION("""COMPUTED_VALUE"""),"Porcentaje de Niñas y Niños que reciben en educación inicial y preescolar en CDI, CEDI y CAIC en 2023")</f>
        <v>Porcentaje de Niñas y Niños que reciben en educación inicial y preescolar en CDI, CEDI y CAIC en 2023</v>
      </c>
      <c r="H314" s="49" t="str">
        <f ca="1">IFERROR(__xludf.DUMMYFUNCTION("""COMPUTED_VALUE"""),"NAS AGOSTO")</f>
        <v>NAS AGOSTO</v>
      </c>
      <c r="I314" s="49" t="str">
        <f ca="1">IFERROR(__xludf.DUMMYFUNCTION("""COMPUTED_VALUE"""),"Agosto")</f>
        <v>Agosto</v>
      </c>
      <c r="J314" s="49" t="str">
        <f ca="1">IFERROR(__xludf.DUMMYFUNCTION("""COMPUTED_VALUE"""),"NAS")</f>
        <v>NAS</v>
      </c>
      <c r="K314" s="50">
        <f ca="1">IFERROR(__xludf.DUMMYFUNCTION("""COMPUTED_VALUE"""),98)</f>
        <v>98</v>
      </c>
      <c r="L314" s="49" t="str">
        <f ca="1">IFERROR(__xludf.DUMMYFUNCTION("""COMPUTED_VALUE"""),"TRIMESTRE 3")</f>
        <v>TRIMESTRE 3</v>
      </c>
      <c r="M314" s="49" t="str">
        <f ca="1">IFERROR(__xludf.DUMMYFUNCTION("""COMPUTED_VALUE"""),"NIÑAS")</f>
        <v>NIÑAS</v>
      </c>
    </row>
    <row r="315" spans="1:13">
      <c r="A315" s="49" t="str">
        <f ca="1">IFERROR(__xludf.DUMMYFUNCTION("""COMPUTED_VALUE"""),"5.1.1.1")</f>
        <v>5.1.1.1</v>
      </c>
      <c r="B315" s="49" t="str">
        <f ca="1">IFERROR(__xludf.DUMMYFUNCTION("""COMPUTED_VALUE"""),"Atención en Centros de Desarrollo Infantil/Jefatura del Departamento de CDI, CAIC  y CEDI/Dirección del Área de Centros de Atención Infantil/Coord.3. Operación")</f>
        <v>Atención en Centros de Desarrollo Infantil/Jefatura del Departamento de CDI, CAIC  y CEDI/Dirección del Área de Centros de Atención Infantil/Coord.3. Operación</v>
      </c>
      <c r="C315" s="49" t="str">
        <f ca="1">IFERROR(__xludf.DUMMYFUNCTION("""COMPUTED_VALUE"""),"3. Operación")</f>
        <v>3. Operación</v>
      </c>
      <c r="D315" s="49" t="str">
        <f ca="1">IFERROR(__xludf.DUMMYFUNCTION("""COMPUTED_VALUE"""),"Guadalajara bien educada")</f>
        <v>Guadalajara bien educada</v>
      </c>
      <c r="E315" s="49" t="str">
        <f ca="1">IFERROR(__xludf.DUMMYFUNCTION("""COMPUTED_VALUE"""),"Atención en Centros de Desarrollo Infantil")</f>
        <v>Atención en Centros de Desarrollo Infantil</v>
      </c>
      <c r="F315" s="49" t="str">
        <f ca="1">IFERROR(__xludf.DUMMYFUNCTION("""COMPUTED_VALUE"""),"A1C1. Procesos de formación brindados en CDI, CEDI y CAIC de educación inicial y preescolar ")</f>
        <v xml:space="preserve">A1C1. Procesos de formación brindados en CDI, CEDI y CAIC de educación inicial y preescolar </v>
      </c>
      <c r="G315" s="49" t="str">
        <f ca="1">IFERROR(__xludf.DUMMYFUNCTION("""COMPUTED_VALUE"""),"Porcentaje de Niñas y Niños que reciben en educación inicial y preescolar en CDI, CEDI y CAIC en 2023")</f>
        <v>Porcentaje de Niñas y Niños que reciben en educación inicial y preescolar en CDI, CEDI y CAIC en 2023</v>
      </c>
      <c r="H315" s="49" t="str">
        <f ca="1">IFERROR(__xludf.DUMMYFUNCTION("""COMPUTED_VALUE"""),"NOS AGOSTO")</f>
        <v>NOS AGOSTO</v>
      </c>
      <c r="I315" s="49" t="str">
        <f ca="1">IFERROR(__xludf.DUMMYFUNCTION("""COMPUTED_VALUE"""),"Agosto")</f>
        <v>Agosto</v>
      </c>
      <c r="J315" s="49" t="str">
        <f ca="1">IFERROR(__xludf.DUMMYFUNCTION("""COMPUTED_VALUE"""),"NOS")</f>
        <v>NOS</v>
      </c>
      <c r="K315" s="50">
        <f ca="1">IFERROR(__xludf.DUMMYFUNCTION("""COMPUTED_VALUE"""),101)</f>
        <v>101</v>
      </c>
      <c r="L315" s="49" t="str">
        <f ca="1">IFERROR(__xludf.DUMMYFUNCTION("""COMPUTED_VALUE"""),"TRIMESTRE 3")</f>
        <v>TRIMESTRE 3</v>
      </c>
      <c r="M315" s="49" t="str">
        <f ca="1">IFERROR(__xludf.DUMMYFUNCTION("""COMPUTED_VALUE"""),"NIÑOS")</f>
        <v>NIÑOS</v>
      </c>
    </row>
    <row r="316" spans="1:13">
      <c r="A316" s="49" t="str">
        <f ca="1">IFERROR(__xludf.DUMMYFUNCTION("""COMPUTED_VALUE"""),"5.1.1.1")</f>
        <v>5.1.1.1</v>
      </c>
      <c r="B316" s="49" t="str">
        <f ca="1">IFERROR(__xludf.DUMMYFUNCTION("""COMPUTED_VALUE"""),"Atención en Centros de Desarrollo Infantil/Jefatura del Departamento de CDI, CAIC  y CEDI/Dirección del Área de Centros de Atención Infantil/Coord.3. Operación")</f>
        <v>Atención en Centros de Desarrollo Infantil/Jefatura del Departamento de CDI, CAIC  y CEDI/Dirección del Área de Centros de Atención Infantil/Coord.3. Operación</v>
      </c>
      <c r="C316" s="49" t="str">
        <f ca="1">IFERROR(__xludf.DUMMYFUNCTION("""COMPUTED_VALUE"""),"3. Operación")</f>
        <v>3. Operación</v>
      </c>
      <c r="D316" s="49" t="str">
        <f ca="1">IFERROR(__xludf.DUMMYFUNCTION("""COMPUTED_VALUE"""),"Guadalajara bien educada")</f>
        <v>Guadalajara bien educada</v>
      </c>
      <c r="E316" s="49" t="str">
        <f ca="1">IFERROR(__xludf.DUMMYFUNCTION("""COMPUTED_VALUE"""),"Atención en Centros de Desarrollo Infantil")</f>
        <v>Atención en Centros de Desarrollo Infantil</v>
      </c>
      <c r="F316" s="49" t="str">
        <f ca="1">IFERROR(__xludf.DUMMYFUNCTION("""COMPUTED_VALUE"""),"A1C1. Procesos de formación brindados en CDI, CEDI y CAIC de educación inicial y preescolar ")</f>
        <v xml:space="preserve">A1C1. Procesos de formación brindados en CDI, CEDI y CAIC de educación inicial y preescolar </v>
      </c>
      <c r="G316" s="49" t="str">
        <f ca="1">IFERROR(__xludf.DUMMYFUNCTION("""COMPUTED_VALUE"""),"Porcentaje de Niñas y Niños que reciben en educación inicial y preescolar en CDI, CEDI y CAIC en 2023")</f>
        <v>Porcentaje de Niñas y Niños que reciben en educación inicial y preescolar en CDI, CEDI y CAIC en 2023</v>
      </c>
      <c r="H316" s="49" t="str">
        <f ca="1">IFERROR(__xludf.DUMMYFUNCTION("""COMPUTED_VALUE"""),"AM AGOSTO")</f>
        <v>AM AGOSTO</v>
      </c>
      <c r="I316" s="49" t="str">
        <f ca="1">IFERROR(__xludf.DUMMYFUNCTION("""COMPUTED_VALUE"""),"Agosto")</f>
        <v>Agosto</v>
      </c>
      <c r="J316" s="49" t="str">
        <f ca="1">IFERROR(__xludf.DUMMYFUNCTION("""COMPUTED_VALUE"""),"AM")</f>
        <v>AM</v>
      </c>
      <c r="K316" s="50">
        <f ca="1">IFERROR(__xludf.DUMMYFUNCTION("""COMPUTED_VALUE"""),0)</f>
        <v>0</v>
      </c>
      <c r="L316" s="49" t="str">
        <f ca="1">IFERROR(__xludf.DUMMYFUNCTION("""COMPUTED_VALUE"""),"TRIMESTRE 3")</f>
        <v>TRIMESTRE 3</v>
      </c>
      <c r="M316" s="49" t="str">
        <f ca="1">IFERROR(__xludf.DUMMYFUNCTION("""COMPUTED_VALUE"""),"ADOLESCENTES MUJERES")</f>
        <v>ADOLESCENTES MUJERES</v>
      </c>
    </row>
    <row r="317" spans="1:13">
      <c r="A317" s="49" t="str">
        <f ca="1">IFERROR(__xludf.DUMMYFUNCTION("""COMPUTED_VALUE"""),"5.1.1.1")</f>
        <v>5.1.1.1</v>
      </c>
      <c r="B317" s="49" t="str">
        <f ca="1">IFERROR(__xludf.DUMMYFUNCTION("""COMPUTED_VALUE"""),"Atención en Centros de Desarrollo Infantil/Jefatura del Departamento de CDI, CAIC  y CEDI/Dirección del Área de Centros de Atención Infantil/Coord.3. Operación")</f>
        <v>Atención en Centros de Desarrollo Infantil/Jefatura del Departamento de CDI, CAIC  y CEDI/Dirección del Área de Centros de Atención Infantil/Coord.3. Operación</v>
      </c>
      <c r="C317" s="49" t="str">
        <f ca="1">IFERROR(__xludf.DUMMYFUNCTION("""COMPUTED_VALUE"""),"3. Operación")</f>
        <v>3. Operación</v>
      </c>
      <c r="D317" s="49" t="str">
        <f ca="1">IFERROR(__xludf.DUMMYFUNCTION("""COMPUTED_VALUE"""),"Guadalajara bien educada")</f>
        <v>Guadalajara bien educada</v>
      </c>
      <c r="E317" s="49" t="str">
        <f ca="1">IFERROR(__xludf.DUMMYFUNCTION("""COMPUTED_VALUE"""),"Atención en Centros de Desarrollo Infantil")</f>
        <v>Atención en Centros de Desarrollo Infantil</v>
      </c>
      <c r="F317" s="49" t="str">
        <f ca="1">IFERROR(__xludf.DUMMYFUNCTION("""COMPUTED_VALUE"""),"A1C1. Procesos de formación brindados en CDI, CEDI y CAIC de educación inicial y preescolar ")</f>
        <v xml:space="preserve">A1C1. Procesos de formación brindados en CDI, CEDI y CAIC de educación inicial y preescolar </v>
      </c>
      <c r="G317" s="49" t="str">
        <f ca="1">IFERROR(__xludf.DUMMYFUNCTION("""COMPUTED_VALUE"""),"Porcentaje de Niñas y Niños que reciben en educación inicial y preescolar en CDI, CEDI y CAIC en 2023")</f>
        <v>Porcentaje de Niñas y Niños que reciben en educación inicial y preescolar en CDI, CEDI y CAIC en 2023</v>
      </c>
      <c r="H317" s="49" t="str">
        <f ca="1">IFERROR(__xludf.DUMMYFUNCTION("""COMPUTED_VALUE"""),"AH AGOSTO")</f>
        <v>AH AGOSTO</v>
      </c>
      <c r="I317" s="49" t="str">
        <f ca="1">IFERROR(__xludf.DUMMYFUNCTION("""COMPUTED_VALUE"""),"Agosto")</f>
        <v>Agosto</v>
      </c>
      <c r="J317" s="49" t="str">
        <f ca="1">IFERROR(__xludf.DUMMYFUNCTION("""COMPUTED_VALUE"""),"AH")</f>
        <v>AH</v>
      </c>
      <c r="K317" s="50">
        <f ca="1">IFERROR(__xludf.DUMMYFUNCTION("""COMPUTED_VALUE"""),0)</f>
        <v>0</v>
      </c>
      <c r="L317" s="49" t="str">
        <f ca="1">IFERROR(__xludf.DUMMYFUNCTION("""COMPUTED_VALUE"""),"TRIMESTRE 3")</f>
        <v>TRIMESTRE 3</v>
      </c>
      <c r="M317" s="49" t="str">
        <f ca="1">IFERROR(__xludf.DUMMYFUNCTION("""COMPUTED_VALUE"""),"ADOLESCENTES HOMBRES")</f>
        <v>ADOLESCENTES HOMBRES</v>
      </c>
    </row>
    <row r="318" spans="1:13">
      <c r="A318" s="49" t="str">
        <f ca="1">IFERROR(__xludf.DUMMYFUNCTION("""COMPUTED_VALUE"""),"5.1.1.1")</f>
        <v>5.1.1.1</v>
      </c>
      <c r="B318" s="49" t="str">
        <f ca="1">IFERROR(__xludf.DUMMYFUNCTION("""COMPUTED_VALUE"""),"Atención en Centros de Desarrollo Infantil/Jefatura del Departamento de CDI, CAIC  y CEDI/Dirección del Área de Centros de Atención Infantil/Coord.3. Operación")</f>
        <v>Atención en Centros de Desarrollo Infantil/Jefatura del Departamento de CDI, CAIC  y CEDI/Dirección del Área de Centros de Atención Infantil/Coord.3. Operación</v>
      </c>
      <c r="C318" s="49" t="str">
        <f ca="1">IFERROR(__xludf.DUMMYFUNCTION("""COMPUTED_VALUE"""),"3. Operación")</f>
        <v>3. Operación</v>
      </c>
      <c r="D318" s="49" t="str">
        <f ca="1">IFERROR(__xludf.DUMMYFUNCTION("""COMPUTED_VALUE"""),"Guadalajara bien educada")</f>
        <v>Guadalajara bien educada</v>
      </c>
      <c r="E318" s="49" t="str">
        <f ca="1">IFERROR(__xludf.DUMMYFUNCTION("""COMPUTED_VALUE"""),"Atención en Centros de Desarrollo Infantil")</f>
        <v>Atención en Centros de Desarrollo Infantil</v>
      </c>
      <c r="F318" s="49" t="str">
        <f ca="1">IFERROR(__xludf.DUMMYFUNCTION("""COMPUTED_VALUE"""),"A1C1. Procesos de formación brindados en CDI, CEDI y CAIC de educación inicial y preescolar ")</f>
        <v xml:space="preserve">A1C1. Procesos de formación brindados en CDI, CEDI y CAIC de educación inicial y preescolar </v>
      </c>
      <c r="G318" s="49" t="str">
        <f ca="1">IFERROR(__xludf.DUMMYFUNCTION("""COMPUTED_VALUE"""),"Porcentaje de Niñas y Niños que reciben en educación inicial y preescolar en CDI, CEDI y CAIC en 2023")</f>
        <v>Porcentaje de Niñas y Niños que reciben en educación inicial y preescolar en CDI, CEDI y CAIC en 2023</v>
      </c>
      <c r="H318" s="49" t="str">
        <f ca="1">IFERROR(__xludf.DUMMYFUNCTION("""COMPUTED_VALUE"""),"MUJ AGOSTO")</f>
        <v>MUJ AGOSTO</v>
      </c>
      <c r="I318" s="49" t="str">
        <f ca="1">IFERROR(__xludf.DUMMYFUNCTION("""COMPUTED_VALUE"""),"Agosto")</f>
        <v>Agosto</v>
      </c>
      <c r="J318" s="49" t="str">
        <f ca="1">IFERROR(__xludf.DUMMYFUNCTION("""COMPUTED_VALUE"""),"MUJ")</f>
        <v>MUJ</v>
      </c>
      <c r="K318" s="50">
        <f ca="1">IFERROR(__xludf.DUMMYFUNCTION("""COMPUTED_VALUE"""),0)</f>
        <v>0</v>
      </c>
      <c r="L318" s="49" t="str">
        <f ca="1">IFERROR(__xludf.DUMMYFUNCTION("""COMPUTED_VALUE"""),"TRIMESTRE 3")</f>
        <v>TRIMESTRE 3</v>
      </c>
      <c r="M318" s="49" t="str">
        <f ca="1">IFERROR(__xludf.DUMMYFUNCTION("""COMPUTED_VALUE"""),"MUJERES ADULTAS")</f>
        <v>MUJERES ADULTAS</v>
      </c>
    </row>
    <row r="319" spans="1:13">
      <c r="A319" s="49" t="str">
        <f ca="1">IFERROR(__xludf.DUMMYFUNCTION("""COMPUTED_VALUE"""),"5.1.1.1")</f>
        <v>5.1.1.1</v>
      </c>
      <c r="B319" s="49" t="str">
        <f ca="1">IFERROR(__xludf.DUMMYFUNCTION("""COMPUTED_VALUE"""),"Atención en Centros de Desarrollo Infantil/Jefatura del Departamento de CDI, CAIC  y CEDI/Dirección del Área de Centros de Atención Infantil/Coord.3. Operación")</f>
        <v>Atención en Centros de Desarrollo Infantil/Jefatura del Departamento de CDI, CAIC  y CEDI/Dirección del Área de Centros de Atención Infantil/Coord.3. Operación</v>
      </c>
      <c r="C319" s="49" t="str">
        <f ca="1">IFERROR(__xludf.DUMMYFUNCTION("""COMPUTED_VALUE"""),"3. Operación")</f>
        <v>3. Operación</v>
      </c>
      <c r="D319" s="49" t="str">
        <f ca="1">IFERROR(__xludf.DUMMYFUNCTION("""COMPUTED_VALUE"""),"Guadalajara bien educada")</f>
        <v>Guadalajara bien educada</v>
      </c>
      <c r="E319" s="49" t="str">
        <f ca="1">IFERROR(__xludf.DUMMYFUNCTION("""COMPUTED_VALUE"""),"Atención en Centros de Desarrollo Infantil")</f>
        <v>Atención en Centros de Desarrollo Infantil</v>
      </c>
      <c r="F319" s="49" t="str">
        <f ca="1">IFERROR(__xludf.DUMMYFUNCTION("""COMPUTED_VALUE"""),"A1C1. Procesos de formación brindados en CDI, CEDI y CAIC de educación inicial y preescolar ")</f>
        <v xml:space="preserve">A1C1. Procesos de formación brindados en CDI, CEDI y CAIC de educación inicial y preescolar </v>
      </c>
      <c r="G319" s="49" t="str">
        <f ca="1">IFERROR(__xludf.DUMMYFUNCTION("""COMPUTED_VALUE"""),"Porcentaje de Niñas y Niños que reciben en educación inicial y preescolar en CDI, CEDI y CAIC en 2023")</f>
        <v>Porcentaje de Niñas y Niños que reciben en educación inicial y preescolar en CDI, CEDI y CAIC en 2023</v>
      </c>
      <c r="H319" s="49" t="str">
        <f ca="1">IFERROR(__xludf.DUMMYFUNCTION("""COMPUTED_VALUE"""),"HOM AGOSTO")</f>
        <v>HOM AGOSTO</v>
      </c>
      <c r="I319" s="49" t="str">
        <f ca="1">IFERROR(__xludf.DUMMYFUNCTION("""COMPUTED_VALUE"""),"Agosto")</f>
        <v>Agosto</v>
      </c>
      <c r="J319" s="49" t="str">
        <f ca="1">IFERROR(__xludf.DUMMYFUNCTION("""COMPUTED_VALUE"""),"HOM")</f>
        <v>HOM</v>
      </c>
      <c r="K319" s="50">
        <f ca="1">IFERROR(__xludf.DUMMYFUNCTION("""COMPUTED_VALUE"""),0)</f>
        <v>0</v>
      </c>
      <c r="L319" s="49" t="str">
        <f ca="1">IFERROR(__xludf.DUMMYFUNCTION("""COMPUTED_VALUE"""),"TRIMESTRE 3")</f>
        <v>TRIMESTRE 3</v>
      </c>
      <c r="M319" s="49" t="str">
        <f ca="1">IFERROR(__xludf.DUMMYFUNCTION("""COMPUTED_VALUE"""),"HOMBRES ADULTOS")</f>
        <v>HOMBRES ADULTOS</v>
      </c>
    </row>
    <row r="320" spans="1:13">
      <c r="A320" s="49" t="str">
        <f ca="1">IFERROR(__xludf.DUMMYFUNCTION("""COMPUTED_VALUE"""),"5.1.1.1")</f>
        <v>5.1.1.1</v>
      </c>
      <c r="B320" s="49" t="str">
        <f ca="1">IFERROR(__xludf.DUMMYFUNCTION("""COMPUTED_VALUE"""),"Atención en Centros de Desarrollo Infantil/Jefatura del Departamento de CDI, CAIC  y CEDI/Dirección del Área de Centros de Atención Infantil/Coord.3. Operación")</f>
        <v>Atención en Centros de Desarrollo Infantil/Jefatura del Departamento de CDI, CAIC  y CEDI/Dirección del Área de Centros de Atención Infantil/Coord.3. Operación</v>
      </c>
      <c r="C320" s="49" t="str">
        <f ca="1">IFERROR(__xludf.DUMMYFUNCTION("""COMPUTED_VALUE"""),"3. Operación")</f>
        <v>3. Operación</v>
      </c>
      <c r="D320" s="49" t="str">
        <f ca="1">IFERROR(__xludf.DUMMYFUNCTION("""COMPUTED_VALUE"""),"Guadalajara bien educada")</f>
        <v>Guadalajara bien educada</v>
      </c>
      <c r="E320" s="49" t="str">
        <f ca="1">IFERROR(__xludf.DUMMYFUNCTION("""COMPUTED_VALUE"""),"Atención en Centros de Desarrollo Infantil")</f>
        <v>Atención en Centros de Desarrollo Infantil</v>
      </c>
      <c r="F320" s="49" t="str">
        <f ca="1">IFERROR(__xludf.DUMMYFUNCTION("""COMPUTED_VALUE"""),"A1C1. Procesos de formación brindados en CDI, CEDI y CAIC de educación inicial y preescolar ")</f>
        <v xml:space="preserve">A1C1. Procesos de formación brindados en CDI, CEDI y CAIC de educación inicial y preescolar </v>
      </c>
      <c r="G320" s="49" t="str">
        <f ca="1">IFERROR(__xludf.DUMMYFUNCTION("""COMPUTED_VALUE"""),"Porcentaje de Niñas y Niños que reciben en educación inicial y preescolar en CDI, CEDI y CAIC en 2023")</f>
        <v>Porcentaje de Niñas y Niños que reciben en educación inicial y preescolar en CDI, CEDI y CAIC en 2023</v>
      </c>
      <c r="H320" s="49" t="str">
        <f ca="1">IFERROR(__xludf.DUMMYFUNCTION("""COMPUTED_VALUE"""),"AMM AGOSTO")</f>
        <v>AMM AGOSTO</v>
      </c>
      <c r="I320" s="49" t="str">
        <f ca="1">IFERROR(__xludf.DUMMYFUNCTION("""COMPUTED_VALUE"""),"Agosto")</f>
        <v>Agosto</v>
      </c>
      <c r="J320" s="49" t="str">
        <f ca="1">IFERROR(__xludf.DUMMYFUNCTION("""COMPUTED_VALUE"""),"AMM")</f>
        <v>AMM</v>
      </c>
      <c r="K320" s="50">
        <f ca="1">IFERROR(__xludf.DUMMYFUNCTION("""COMPUTED_VALUE"""),0)</f>
        <v>0</v>
      </c>
      <c r="L320" s="49" t="str">
        <f ca="1">IFERROR(__xludf.DUMMYFUNCTION("""COMPUTED_VALUE"""),"TRIMESTRE 3")</f>
        <v>TRIMESTRE 3</v>
      </c>
      <c r="M320" s="49" t="str">
        <f ca="1">IFERROR(__xludf.DUMMYFUNCTION("""COMPUTED_VALUE"""),"ADULTA MAYOR MUJER")</f>
        <v>ADULTA MAYOR MUJER</v>
      </c>
    </row>
    <row r="321" spans="1:13">
      <c r="A321" s="49" t="str">
        <f ca="1">IFERROR(__xludf.DUMMYFUNCTION("""COMPUTED_VALUE"""),"5.1.1.1")</f>
        <v>5.1.1.1</v>
      </c>
      <c r="B321" s="49" t="str">
        <f ca="1">IFERROR(__xludf.DUMMYFUNCTION("""COMPUTED_VALUE"""),"Atención en Centros de Desarrollo Infantil/Jefatura del Departamento de CDI, CAIC  y CEDI/Dirección del Área de Centros de Atención Infantil/Coord.3. Operación")</f>
        <v>Atención en Centros de Desarrollo Infantil/Jefatura del Departamento de CDI, CAIC  y CEDI/Dirección del Área de Centros de Atención Infantil/Coord.3. Operación</v>
      </c>
      <c r="C321" s="49" t="str">
        <f ca="1">IFERROR(__xludf.DUMMYFUNCTION("""COMPUTED_VALUE"""),"3. Operación")</f>
        <v>3. Operación</v>
      </c>
      <c r="D321" s="49" t="str">
        <f ca="1">IFERROR(__xludf.DUMMYFUNCTION("""COMPUTED_VALUE"""),"Guadalajara bien educada")</f>
        <v>Guadalajara bien educada</v>
      </c>
      <c r="E321" s="49" t="str">
        <f ca="1">IFERROR(__xludf.DUMMYFUNCTION("""COMPUTED_VALUE"""),"Atención en Centros de Desarrollo Infantil")</f>
        <v>Atención en Centros de Desarrollo Infantil</v>
      </c>
      <c r="F321" s="49" t="str">
        <f ca="1">IFERROR(__xludf.DUMMYFUNCTION("""COMPUTED_VALUE"""),"A1C1. Procesos de formación brindados en CDI, CEDI y CAIC de educación inicial y preescolar ")</f>
        <v xml:space="preserve">A1C1. Procesos de formación brindados en CDI, CEDI y CAIC de educación inicial y preescolar </v>
      </c>
      <c r="G321" s="49" t="str">
        <f ca="1">IFERROR(__xludf.DUMMYFUNCTION("""COMPUTED_VALUE"""),"Porcentaje de Niñas y Niños que reciben en educación inicial y preescolar en CDI, CEDI y CAIC en 2023")</f>
        <v>Porcentaje de Niñas y Niños que reciben en educación inicial y preescolar en CDI, CEDI y CAIC en 2023</v>
      </c>
      <c r="H321" s="49" t="str">
        <f ca="1">IFERROR(__xludf.DUMMYFUNCTION("""COMPUTED_VALUE"""),"AMH AGOSTO")</f>
        <v>AMH AGOSTO</v>
      </c>
      <c r="I321" s="49" t="str">
        <f ca="1">IFERROR(__xludf.DUMMYFUNCTION("""COMPUTED_VALUE"""),"Agosto")</f>
        <v>Agosto</v>
      </c>
      <c r="J321" s="49" t="str">
        <f ca="1">IFERROR(__xludf.DUMMYFUNCTION("""COMPUTED_VALUE"""),"AMH")</f>
        <v>AMH</v>
      </c>
      <c r="K321" s="50">
        <f ca="1">IFERROR(__xludf.DUMMYFUNCTION("""COMPUTED_VALUE"""),0)</f>
        <v>0</v>
      </c>
      <c r="L321" s="49" t="str">
        <f ca="1">IFERROR(__xludf.DUMMYFUNCTION("""COMPUTED_VALUE"""),"TRIMESTRE 3")</f>
        <v>TRIMESTRE 3</v>
      </c>
      <c r="M321" s="49" t="str">
        <f ca="1">IFERROR(__xludf.DUMMYFUNCTION("""COMPUTED_VALUE"""),"ADULTO MAYOR HOMBRE")</f>
        <v>ADULTO MAYOR HOMBRE</v>
      </c>
    </row>
    <row r="322" spans="1:13">
      <c r="A322" s="49" t="str">
        <f ca="1">IFERROR(__xludf.DUMMYFUNCTION("""COMPUTED_VALUE"""),"5.1.1.0")</f>
        <v>5.1.1.0</v>
      </c>
      <c r="B322" s="49" t="str">
        <f ca="1">IFERROR(__xludf.DUMMYFUNCTION("""COMPUTED_VALUE"""),"Atención en Centros de Desarrollo Infantil/Jefatura del Departamento de CDI, CAIC  y CEDI/Dirección del Área de Centros de Atención Infantil/Coord.3. Operación")</f>
        <v>Atención en Centros de Desarrollo Infantil/Jefatura del Departamento de CDI, CAIC  y CEDI/Dirección del Área de Centros de Atención Infantil/Coord.3. Operación</v>
      </c>
      <c r="C322" s="49" t="str">
        <f ca="1">IFERROR(__xludf.DUMMYFUNCTION("""COMPUTED_VALUE"""),"3. Operación")</f>
        <v>3. Operación</v>
      </c>
      <c r="D322" s="49" t="str">
        <f ca="1">IFERROR(__xludf.DUMMYFUNCTION("""COMPUTED_VALUE"""),"Guadalajara bien educada")</f>
        <v>Guadalajara bien educada</v>
      </c>
      <c r="E322" s="49" t="str">
        <f ca="1">IFERROR(__xludf.DUMMYFUNCTION("""COMPUTED_VALUE"""),"Atención en Centros de Desarrollo Infantil")</f>
        <v>Atención en Centros de Desarrollo Infantil</v>
      </c>
      <c r="F322" s="49" t="str">
        <f ca="1">IFERROR(__xludf.DUMMYFUNCTION("""COMPUTED_VALUE"""),"C1. Servicio de educación inicial y preescolar para niñas y niños en condición de vulnerabilidad económica brindados en CDI, CEDI y CAIC ")</f>
        <v xml:space="preserve">C1. Servicio de educación inicial y preescolar para niñas y niños en condición de vulnerabilidad económica brindados en CDI, CEDI y CAIC </v>
      </c>
      <c r="G322" s="49" t="str">
        <f ca="1">IFERROR(__xludf.DUMMYFUNCTION("""COMPUTED_VALUE"""),"Porcentaje de demanda cubierta sobre servicios de atención educativa y asistencial para niñas y niños en condición de vulnerabilidad económica en 2023")</f>
        <v>Porcentaje de demanda cubierta sobre servicios de atención educativa y asistencial para niñas y niños en condición de vulnerabilidad económica en 2023</v>
      </c>
      <c r="H322" s="49" t="str">
        <f ca="1">IFERROR(__xludf.DUMMYFUNCTION("""COMPUTED_VALUE"""),"NAS SEPTIEMBRE")</f>
        <v>NAS SEPTIEMBRE</v>
      </c>
      <c r="I322" s="49" t="str">
        <f ca="1">IFERROR(__xludf.DUMMYFUNCTION("""COMPUTED_VALUE"""),"Septiembre")</f>
        <v>Septiembre</v>
      </c>
      <c r="J322" s="49" t="str">
        <f ca="1">IFERROR(__xludf.DUMMYFUNCTION("""COMPUTED_VALUE"""),"NAS")</f>
        <v>NAS</v>
      </c>
      <c r="K322" s="50">
        <f ca="1">IFERROR(__xludf.DUMMYFUNCTION("""COMPUTED_VALUE"""),40)</f>
        <v>40</v>
      </c>
      <c r="L322" s="49" t="str">
        <f ca="1">IFERROR(__xludf.DUMMYFUNCTION("""COMPUTED_VALUE"""),"TRIMESTRE 3")</f>
        <v>TRIMESTRE 3</v>
      </c>
      <c r="M322" s="49" t="str">
        <f ca="1">IFERROR(__xludf.DUMMYFUNCTION("""COMPUTED_VALUE"""),"NIÑAS")</f>
        <v>NIÑAS</v>
      </c>
    </row>
    <row r="323" spans="1:13">
      <c r="A323" s="49" t="str">
        <f ca="1">IFERROR(__xludf.DUMMYFUNCTION("""COMPUTED_VALUE"""),"5.1.1.0")</f>
        <v>5.1.1.0</v>
      </c>
      <c r="B323" s="49" t="str">
        <f ca="1">IFERROR(__xludf.DUMMYFUNCTION("""COMPUTED_VALUE"""),"Atención en Centros de Desarrollo Infantil/Jefatura del Departamento de CDI, CAIC  y CEDI/Dirección del Área de Centros de Atención Infantil/Coord.3. Operación")</f>
        <v>Atención en Centros de Desarrollo Infantil/Jefatura del Departamento de CDI, CAIC  y CEDI/Dirección del Área de Centros de Atención Infantil/Coord.3. Operación</v>
      </c>
      <c r="C323" s="49" t="str">
        <f ca="1">IFERROR(__xludf.DUMMYFUNCTION("""COMPUTED_VALUE"""),"3. Operación")</f>
        <v>3. Operación</v>
      </c>
      <c r="D323" s="49" t="str">
        <f ca="1">IFERROR(__xludf.DUMMYFUNCTION("""COMPUTED_VALUE"""),"Guadalajara bien educada")</f>
        <v>Guadalajara bien educada</v>
      </c>
      <c r="E323" s="49" t="str">
        <f ca="1">IFERROR(__xludf.DUMMYFUNCTION("""COMPUTED_VALUE"""),"Atención en Centros de Desarrollo Infantil")</f>
        <v>Atención en Centros de Desarrollo Infantil</v>
      </c>
      <c r="F323" s="49" t="str">
        <f ca="1">IFERROR(__xludf.DUMMYFUNCTION("""COMPUTED_VALUE"""),"C1. Servicio de educación inicial y preescolar para niñas y niños en condición de vulnerabilidad económica brindados en CDI, CEDI y CAIC ")</f>
        <v xml:space="preserve">C1. Servicio de educación inicial y preescolar para niñas y niños en condición de vulnerabilidad económica brindados en CDI, CEDI y CAIC </v>
      </c>
      <c r="G323" s="49" t="str">
        <f ca="1">IFERROR(__xludf.DUMMYFUNCTION("""COMPUTED_VALUE"""),"Porcentaje de demanda cubierta sobre servicios de atención educativa y asistencial para niñas y niños en condición de vulnerabilidad económica en 2023")</f>
        <v>Porcentaje de demanda cubierta sobre servicios de atención educativa y asistencial para niñas y niños en condición de vulnerabilidad económica en 2023</v>
      </c>
      <c r="H323" s="49" t="str">
        <f ca="1">IFERROR(__xludf.DUMMYFUNCTION("""COMPUTED_VALUE"""),"NOS SEPTIEMBRE")</f>
        <v>NOS SEPTIEMBRE</v>
      </c>
      <c r="I323" s="49" t="str">
        <f ca="1">IFERROR(__xludf.DUMMYFUNCTION("""COMPUTED_VALUE"""),"Septiembre")</f>
        <v>Septiembre</v>
      </c>
      <c r="J323" s="49" t="str">
        <f ca="1">IFERROR(__xludf.DUMMYFUNCTION("""COMPUTED_VALUE"""),"NOS")</f>
        <v>NOS</v>
      </c>
      <c r="K323" s="50">
        <f ca="1">IFERROR(__xludf.DUMMYFUNCTION("""COMPUTED_VALUE"""),32)</f>
        <v>32</v>
      </c>
      <c r="L323" s="49" t="str">
        <f ca="1">IFERROR(__xludf.DUMMYFUNCTION("""COMPUTED_VALUE"""),"TRIMESTRE 3")</f>
        <v>TRIMESTRE 3</v>
      </c>
      <c r="M323" s="49" t="str">
        <f ca="1">IFERROR(__xludf.DUMMYFUNCTION("""COMPUTED_VALUE"""),"NIÑOS")</f>
        <v>NIÑOS</v>
      </c>
    </row>
    <row r="324" spans="1:13">
      <c r="A324" s="49" t="str">
        <f ca="1">IFERROR(__xludf.DUMMYFUNCTION("""COMPUTED_VALUE"""),"5.1.1.0")</f>
        <v>5.1.1.0</v>
      </c>
      <c r="B324" s="49" t="str">
        <f ca="1">IFERROR(__xludf.DUMMYFUNCTION("""COMPUTED_VALUE"""),"Atención en Centros de Desarrollo Infantil/Jefatura del Departamento de CDI, CAIC  y CEDI/Dirección del Área de Centros de Atención Infantil/Coord.3. Operación")</f>
        <v>Atención en Centros de Desarrollo Infantil/Jefatura del Departamento de CDI, CAIC  y CEDI/Dirección del Área de Centros de Atención Infantil/Coord.3. Operación</v>
      </c>
      <c r="C324" s="49" t="str">
        <f ca="1">IFERROR(__xludf.DUMMYFUNCTION("""COMPUTED_VALUE"""),"3. Operación")</f>
        <v>3. Operación</v>
      </c>
      <c r="D324" s="49" t="str">
        <f ca="1">IFERROR(__xludf.DUMMYFUNCTION("""COMPUTED_VALUE"""),"Guadalajara bien educada")</f>
        <v>Guadalajara bien educada</v>
      </c>
      <c r="E324" s="49" t="str">
        <f ca="1">IFERROR(__xludf.DUMMYFUNCTION("""COMPUTED_VALUE"""),"Atención en Centros de Desarrollo Infantil")</f>
        <v>Atención en Centros de Desarrollo Infantil</v>
      </c>
      <c r="F324" s="49" t="str">
        <f ca="1">IFERROR(__xludf.DUMMYFUNCTION("""COMPUTED_VALUE"""),"C1. Servicio de educación inicial y preescolar para niñas y niños en condición de vulnerabilidad económica brindados en CDI, CEDI y CAIC ")</f>
        <v xml:space="preserve">C1. Servicio de educación inicial y preescolar para niñas y niños en condición de vulnerabilidad económica brindados en CDI, CEDI y CAIC </v>
      </c>
      <c r="G324" s="49" t="str">
        <f ca="1">IFERROR(__xludf.DUMMYFUNCTION("""COMPUTED_VALUE"""),"Porcentaje de demanda cubierta sobre servicios de atención educativa y asistencial para niñas y niños en condición de vulnerabilidad económica en 2023")</f>
        <v>Porcentaje de demanda cubierta sobre servicios de atención educativa y asistencial para niñas y niños en condición de vulnerabilidad económica en 2023</v>
      </c>
      <c r="H324" s="49" t="str">
        <f ca="1">IFERROR(__xludf.DUMMYFUNCTION("""COMPUTED_VALUE"""),"AM SEPTIEMBRE")</f>
        <v>AM SEPTIEMBRE</v>
      </c>
      <c r="I324" s="49" t="str">
        <f ca="1">IFERROR(__xludf.DUMMYFUNCTION("""COMPUTED_VALUE"""),"Septiembre")</f>
        <v>Septiembre</v>
      </c>
      <c r="J324" s="49" t="str">
        <f ca="1">IFERROR(__xludf.DUMMYFUNCTION("""COMPUTED_VALUE"""),"AM")</f>
        <v>AM</v>
      </c>
      <c r="K324" s="50">
        <f ca="1">IFERROR(__xludf.DUMMYFUNCTION("""COMPUTED_VALUE"""),0)</f>
        <v>0</v>
      </c>
      <c r="L324" s="49" t="str">
        <f ca="1">IFERROR(__xludf.DUMMYFUNCTION("""COMPUTED_VALUE"""),"TRIMESTRE 3")</f>
        <v>TRIMESTRE 3</v>
      </c>
      <c r="M324" s="49" t="str">
        <f ca="1">IFERROR(__xludf.DUMMYFUNCTION("""COMPUTED_VALUE"""),"ADOLESCENTES MUJERES")</f>
        <v>ADOLESCENTES MUJERES</v>
      </c>
    </row>
    <row r="325" spans="1:13">
      <c r="A325" s="49" t="str">
        <f ca="1">IFERROR(__xludf.DUMMYFUNCTION("""COMPUTED_VALUE"""),"5.1.1.0")</f>
        <v>5.1.1.0</v>
      </c>
      <c r="B325" s="49" t="str">
        <f ca="1">IFERROR(__xludf.DUMMYFUNCTION("""COMPUTED_VALUE"""),"Atención en Centros de Desarrollo Infantil/Jefatura del Departamento de CDI, CAIC  y CEDI/Dirección del Área de Centros de Atención Infantil/Coord.3. Operación")</f>
        <v>Atención en Centros de Desarrollo Infantil/Jefatura del Departamento de CDI, CAIC  y CEDI/Dirección del Área de Centros de Atención Infantil/Coord.3. Operación</v>
      </c>
      <c r="C325" s="49" t="str">
        <f ca="1">IFERROR(__xludf.DUMMYFUNCTION("""COMPUTED_VALUE"""),"3. Operación")</f>
        <v>3. Operación</v>
      </c>
      <c r="D325" s="49" t="str">
        <f ca="1">IFERROR(__xludf.DUMMYFUNCTION("""COMPUTED_VALUE"""),"Guadalajara bien educada")</f>
        <v>Guadalajara bien educada</v>
      </c>
      <c r="E325" s="49" t="str">
        <f ca="1">IFERROR(__xludf.DUMMYFUNCTION("""COMPUTED_VALUE"""),"Atención en Centros de Desarrollo Infantil")</f>
        <v>Atención en Centros de Desarrollo Infantil</v>
      </c>
      <c r="F325" s="49" t="str">
        <f ca="1">IFERROR(__xludf.DUMMYFUNCTION("""COMPUTED_VALUE"""),"C1. Servicio de educación inicial y preescolar para niñas y niños en condición de vulnerabilidad económica brindados en CDI, CEDI y CAIC ")</f>
        <v xml:space="preserve">C1. Servicio de educación inicial y preescolar para niñas y niños en condición de vulnerabilidad económica brindados en CDI, CEDI y CAIC </v>
      </c>
      <c r="G325" s="49" t="str">
        <f ca="1">IFERROR(__xludf.DUMMYFUNCTION("""COMPUTED_VALUE"""),"Porcentaje de demanda cubierta sobre servicios de atención educativa y asistencial para niñas y niños en condición de vulnerabilidad económica en 2023")</f>
        <v>Porcentaje de demanda cubierta sobre servicios de atención educativa y asistencial para niñas y niños en condición de vulnerabilidad económica en 2023</v>
      </c>
      <c r="H325" s="49" t="str">
        <f ca="1">IFERROR(__xludf.DUMMYFUNCTION("""COMPUTED_VALUE"""),"AH SEPTIEMBRE")</f>
        <v>AH SEPTIEMBRE</v>
      </c>
      <c r="I325" s="49" t="str">
        <f ca="1">IFERROR(__xludf.DUMMYFUNCTION("""COMPUTED_VALUE"""),"Septiembre")</f>
        <v>Septiembre</v>
      </c>
      <c r="J325" s="49" t="str">
        <f ca="1">IFERROR(__xludf.DUMMYFUNCTION("""COMPUTED_VALUE"""),"AH")</f>
        <v>AH</v>
      </c>
      <c r="K325" s="50">
        <f ca="1">IFERROR(__xludf.DUMMYFUNCTION("""COMPUTED_VALUE"""),0)</f>
        <v>0</v>
      </c>
      <c r="L325" s="49" t="str">
        <f ca="1">IFERROR(__xludf.DUMMYFUNCTION("""COMPUTED_VALUE"""),"TRIMESTRE 3")</f>
        <v>TRIMESTRE 3</v>
      </c>
      <c r="M325" s="49" t="str">
        <f ca="1">IFERROR(__xludf.DUMMYFUNCTION("""COMPUTED_VALUE"""),"ADOLESCENTES HOMBRES")</f>
        <v>ADOLESCENTES HOMBRES</v>
      </c>
    </row>
    <row r="326" spans="1:13">
      <c r="A326" s="49" t="str">
        <f ca="1">IFERROR(__xludf.DUMMYFUNCTION("""COMPUTED_VALUE"""),"5.1.1.0")</f>
        <v>5.1.1.0</v>
      </c>
      <c r="B326" s="49" t="str">
        <f ca="1">IFERROR(__xludf.DUMMYFUNCTION("""COMPUTED_VALUE"""),"Atención en Centros de Desarrollo Infantil/Jefatura del Departamento de CDI, CAIC  y CEDI/Dirección del Área de Centros de Atención Infantil/Coord.3. Operación")</f>
        <v>Atención en Centros de Desarrollo Infantil/Jefatura del Departamento de CDI, CAIC  y CEDI/Dirección del Área de Centros de Atención Infantil/Coord.3. Operación</v>
      </c>
      <c r="C326" s="49" t="str">
        <f ca="1">IFERROR(__xludf.DUMMYFUNCTION("""COMPUTED_VALUE"""),"3. Operación")</f>
        <v>3. Operación</v>
      </c>
      <c r="D326" s="49" t="str">
        <f ca="1">IFERROR(__xludf.DUMMYFUNCTION("""COMPUTED_VALUE"""),"Guadalajara bien educada")</f>
        <v>Guadalajara bien educada</v>
      </c>
      <c r="E326" s="49" t="str">
        <f ca="1">IFERROR(__xludf.DUMMYFUNCTION("""COMPUTED_VALUE"""),"Atención en Centros de Desarrollo Infantil")</f>
        <v>Atención en Centros de Desarrollo Infantil</v>
      </c>
      <c r="F326" s="49" t="str">
        <f ca="1">IFERROR(__xludf.DUMMYFUNCTION("""COMPUTED_VALUE"""),"C1. Servicio de educación inicial y preescolar para niñas y niños en condición de vulnerabilidad económica brindados en CDI, CEDI y CAIC ")</f>
        <v xml:space="preserve">C1. Servicio de educación inicial y preescolar para niñas y niños en condición de vulnerabilidad económica brindados en CDI, CEDI y CAIC </v>
      </c>
      <c r="G326" s="49" t="str">
        <f ca="1">IFERROR(__xludf.DUMMYFUNCTION("""COMPUTED_VALUE"""),"Porcentaje de demanda cubierta sobre servicios de atención educativa y asistencial para niñas y niños en condición de vulnerabilidad económica en 2023")</f>
        <v>Porcentaje de demanda cubierta sobre servicios de atención educativa y asistencial para niñas y niños en condición de vulnerabilidad económica en 2023</v>
      </c>
      <c r="H326" s="49" t="str">
        <f ca="1">IFERROR(__xludf.DUMMYFUNCTION("""COMPUTED_VALUE"""),"MUJ SEPTIEMBRE")</f>
        <v>MUJ SEPTIEMBRE</v>
      </c>
      <c r="I326" s="49" t="str">
        <f ca="1">IFERROR(__xludf.DUMMYFUNCTION("""COMPUTED_VALUE"""),"Septiembre")</f>
        <v>Septiembre</v>
      </c>
      <c r="J326" s="49" t="str">
        <f ca="1">IFERROR(__xludf.DUMMYFUNCTION("""COMPUTED_VALUE"""),"MUJ")</f>
        <v>MUJ</v>
      </c>
      <c r="K326" s="50">
        <f ca="1">IFERROR(__xludf.DUMMYFUNCTION("""COMPUTED_VALUE"""),0)</f>
        <v>0</v>
      </c>
      <c r="L326" s="49" t="str">
        <f ca="1">IFERROR(__xludf.DUMMYFUNCTION("""COMPUTED_VALUE"""),"TRIMESTRE 3")</f>
        <v>TRIMESTRE 3</v>
      </c>
      <c r="M326" s="49" t="str">
        <f ca="1">IFERROR(__xludf.DUMMYFUNCTION("""COMPUTED_VALUE"""),"MUJERES ADULTAS")</f>
        <v>MUJERES ADULTAS</v>
      </c>
    </row>
    <row r="327" spans="1:13">
      <c r="A327" s="49" t="str">
        <f ca="1">IFERROR(__xludf.DUMMYFUNCTION("""COMPUTED_VALUE"""),"5.1.1.0")</f>
        <v>5.1.1.0</v>
      </c>
      <c r="B327" s="49" t="str">
        <f ca="1">IFERROR(__xludf.DUMMYFUNCTION("""COMPUTED_VALUE"""),"Atención en Centros de Desarrollo Infantil/Jefatura del Departamento de CDI, CAIC  y CEDI/Dirección del Área de Centros de Atención Infantil/Coord.3. Operación")</f>
        <v>Atención en Centros de Desarrollo Infantil/Jefatura del Departamento de CDI, CAIC  y CEDI/Dirección del Área de Centros de Atención Infantil/Coord.3. Operación</v>
      </c>
      <c r="C327" s="49" t="str">
        <f ca="1">IFERROR(__xludf.DUMMYFUNCTION("""COMPUTED_VALUE"""),"3. Operación")</f>
        <v>3. Operación</v>
      </c>
      <c r="D327" s="49" t="str">
        <f ca="1">IFERROR(__xludf.DUMMYFUNCTION("""COMPUTED_VALUE"""),"Guadalajara bien educada")</f>
        <v>Guadalajara bien educada</v>
      </c>
      <c r="E327" s="49" t="str">
        <f ca="1">IFERROR(__xludf.DUMMYFUNCTION("""COMPUTED_VALUE"""),"Atención en Centros de Desarrollo Infantil")</f>
        <v>Atención en Centros de Desarrollo Infantil</v>
      </c>
      <c r="F327" s="49" t="str">
        <f ca="1">IFERROR(__xludf.DUMMYFUNCTION("""COMPUTED_VALUE"""),"C1. Servicio de educación inicial y preescolar para niñas y niños en condición de vulnerabilidad económica brindados en CDI, CEDI y CAIC ")</f>
        <v xml:space="preserve">C1. Servicio de educación inicial y preescolar para niñas y niños en condición de vulnerabilidad económica brindados en CDI, CEDI y CAIC </v>
      </c>
      <c r="G327" s="49" t="str">
        <f ca="1">IFERROR(__xludf.DUMMYFUNCTION("""COMPUTED_VALUE"""),"Porcentaje de demanda cubierta sobre servicios de atención educativa y asistencial para niñas y niños en condición de vulnerabilidad económica en 2023")</f>
        <v>Porcentaje de demanda cubierta sobre servicios de atención educativa y asistencial para niñas y niños en condición de vulnerabilidad económica en 2023</v>
      </c>
      <c r="H327" s="49" t="str">
        <f ca="1">IFERROR(__xludf.DUMMYFUNCTION("""COMPUTED_VALUE"""),"HOM SEPTIEMBRE")</f>
        <v>HOM SEPTIEMBRE</v>
      </c>
      <c r="I327" s="49" t="str">
        <f ca="1">IFERROR(__xludf.DUMMYFUNCTION("""COMPUTED_VALUE"""),"Septiembre")</f>
        <v>Septiembre</v>
      </c>
      <c r="J327" s="49" t="str">
        <f ca="1">IFERROR(__xludf.DUMMYFUNCTION("""COMPUTED_VALUE"""),"HOM")</f>
        <v>HOM</v>
      </c>
      <c r="K327" s="50">
        <f ca="1">IFERROR(__xludf.DUMMYFUNCTION("""COMPUTED_VALUE"""),0)</f>
        <v>0</v>
      </c>
      <c r="L327" s="49" t="str">
        <f ca="1">IFERROR(__xludf.DUMMYFUNCTION("""COMPUTED_VALUE"""),"TRIMESTRE 3")</f>
        <v>TRIMESTRE 3</v>
      </c>
      <c r="M327" s="49" t="str">
        <f ca="1">IFERROR(__xludf.DUMMYFUNCTION("""COMPUTED_VALUE"""),"HOMBRES ADULTOS")</f>
        <v>HOMBRES ADULTOS</v>
      </c>
    </row>
    <row r="328" spans="1:13">
      <c r="A328" s="49" t="str">
        <f ca="1">IFERROR(__xludf.DUMMYFUNCTION("""COMPUTED_VALUE"""),"5.1.1.0")</f>
        <v>5.1.1.0</v>
      </c>
      <c r="B328" s="49" t="str">
        <f ca="1">IFERROR(__xludf.DUMMYFUNCTION("""COMPUTED_VALUE"""),"Atención en Centros de Desarrollo Infantil/Jefatura del Departamento de CDI, CAIC  y CEDI/Dirección del Área de Centros de Atención Infantil/Coord.3. Operación")</f>
        <v>Atención en Centros de Desarrollo Infantil/Jefatura del Departamento de CDI, CAIC  y CEDI/Dirección del Área de Centros de Atención Infantil/Coord.3. Operación</v>
      </c>
      <c r="C328" s="49" t="str">
        <f ca="1">IFERROR(__xludf.DUMMYFUNCTION("""COMPUTED_VALUE"""),"3. Operación")</f>
        <v>3. Operación</v>
      </c>
      <c r="D328" s="49" t="str">
        <f ca="1">IFERROR(__xludf.DUMMYFUNCTION("""COMPUTED_VALUE"""),"Guadalajara bien educada")</f>
        <v>Guadalajara bien educada</v>
      </c>
      <c r="E328" s="49" t="str">
        <f ca="1">IFERROR(__xludf.DUMMYFUNCTION("""COMPUTED_VALUE"""),"Atención en Centros de Desarrollo Infantil")</f>
        <v>Atención en Centros de Desarrollo Infantil</v>
      </c>
      <c r="F328" s="49" t="str">
        <f ca="1">IFERROR(__xludf.DUMMYFUNCTION("""COMPUTED_VALUE"""),"C1. Servicio de educación inicial y preescolar para niñas y niños en condición de vulnerabilidad económica brindados en CDI, CEDI y CAIC ")</f>
        <v xml:space="preserve">C1. Servicio de educación inicial y preescolar para niñas y niños en condición de vulnerabilidad económica brindados en CDI, CEDI y CAIC </v>
      </c>
      <c r="G328" s="49" t="str">
        <f ca="1">IFERROR(__xludf.DUMMYFUNCTION("""COMPUTED_VALUE"""),"Porcentaje de demanda cubierta sobre servicios de atención educativa y asistencial para niñas y niños en condición de vulnerabilidad económica en 2023")</f>
        <v>Porcentaje de demanda cubierta sobre servicios de atención educativa y asistencial para niñas y niños en condición de vulnerabilidad económica en 2023</v>
      </c>
      <c r="H328" s="49" t="str">
        <f ca="1">IFERROR(__xludf.DUMMYFUNCTION("""COMPUTED_VALUE"""),"AMM SEPTIEMBRE")</f>
        <v>AMM SEPTIEMBRE</v>
      </c>
      <c r="I328" s="49" t="str">
        <f ca="1">IFERROR(__xludf.DUMMYFUNCTION("""COMPUTED_VALUE"""),"Septiembre")</f>
        <v>Septiembre</v>
      </c>
      <c r="J328" s="49" t="str">
        <f ca="1">IFERROR(__xludf.DUMMYFUNCTION("""COMPUTED_VALUE"""),"AMM")</f>
        <v>AMM</v>
      </c>
      <c r="K328" s="50">
        <f ca="1">IFERROR(__xludf.DUMMYFUNCTION("""COMPUTED_VALUE"""),0)</f>
        <v>0</v>
      </c>
      <c r="L328" s="49" t="str">
        <f ca="1">IFERROR(__xludf.DUMMYFUNCTION("""COMPUTED_VALUE"""),"TRIMESTRE 3")</f>
        <v>TRIMESTRE 3</v>
      </c>
      <c r="M328" s="49" t="str">
        <f ca="1">IFERROR(__xludf.DUMMYFUNCTION("""COMPUTED_VALUE"""),"ADULTA MAYOR MUJER")</f>
        <v>ADULTA MAYOR MUJER</v>
      </c>
    </row>
    <row r="329" spans="1:13">
      <c r="A329" s="49" t="str">
        <f ca="1">IFERROR(__xludf.DUMMYFUNCTION("""COMPUTED_VALUE"""),"5.1.1.0")</f>
        <v>5.1.1.0</v>
      </c>
      <c r="B329" s="49" t="str">
        <f ca="1">IFERROR(__xludf.DUMMYFUNCTION("""COMPUTED_VALUE"""),"Atención en Centros de Desarrollo Infantil/Jefatura del Departamento de CDI, CAIC  y CEDI/Dirección del Área de Centros de Atención Infantil/Coord.3. Operación")</f>
        <v>Atención en Centros de Desarrollo Infantil/Jefatura del Departamento de CDI, CAIC  y CEDI/Dirección del Área de Centros de Atención Infantil/Coord.3. Operación</v>
      </c>
      <c r="C329" s="49" t="str">
        <f ca="1">IFERROR(__xludf.DUMMYFUNCTION("""COMPUTED_VALUE"""),"3. Operación")</f>
        <v>3. Operación</v>
      </c>
      <c r="D329" s="49" t="str">
        <f ca="1">IFERROR(__xludf.DUMMYFUNCTION("""COMPUTED_VALUE"""),"Guadalajara bien educada")</f>
        <v>Guadalajara bien educada</v>
      </c>
      <c r="E329" s="49" t="str">
        <f ca="1">IFERROR(__xludf.DUMMYFUNCTION("""COMPUTED_VALUE"""),"Atención en Centros de Desarrollo Infantil")</f>
        <v>Atención en Centros de Desarrollo Infantil</v>
      </c>
      <c r="F329" s="49" t="str">
        <f ca="1">IFERROR(__xludf.DUMMYFUNCTION("""COMPUTED_VALUE"""),"C1. Servicio de educación inicial y preescolar para niñas y niños en condición de vulnerabilidad económica brindados en CDI, CEDI y CAIC ")</f>
        <v xml:space="preserve">C1. Servicio de educación inicial y preescolar para niñas y niños en condición de vulnerabilidad económica brindados en CDI, CEDI y CAIC </v>
      </c>
      <c r="G329" s="49" t="str">
        <f ca="1">IFERROR(__xludf.DUMMYFUNCTION("""COMPUTED_VALUE"""),"Porcentaje de demanda cubierta sobre servicios de atención educativa y asistencial para niñas y niños en condición de vulnerabilidad económica en 2023")</f>
        <v>Porcentaje de demanda cubierta sobre servicios de atención educativa y asistencial para niñas y niños en condición de vulnerabilidad económica en 2023</v>
      </c>
      <c r="H329" s="49" t="str">
        <f ca="1">IFERROR(__xludf.DUMMYFUNCTION("""COMPUTED_VALUE"""),"AMH SEPTIEMBRE")</f>
        <v>AMH SEPTIEMBRE</v>
      </c>
      <c r="I329" s="49" t="str">
        <f ca="1">IFERROR(__xludf.DUMMYFUNCTION("""COMPUTED_VALUE"""),"Septiembre")</f>
        <v>Septiembre</v>
      </c>
      <c r="J329" s="49" t="str">
        <f ca="1">IFERROR(__xludf.DUMMYFUNCTION("""COMPUTED_VALUE"""),"AMH")</f>
        <v>AMH</v>
      </c>
      <c r="K329" s="50">
        <f ca="1">IFERROR(__xludf.DUMMYFUNCTION("""COMPUTED_VALUE"""),0)</f>
        <v>0</v>
      </c>
      <c r="L329" s="49" t="str">
        <f ca="1">IFERROR(__xludf.DUMMYFUNCTION("""COMPUTED_VALUE"""),"TRIMESTRE 3")</f>
        <v>TRIMESTRE 3</v>
      </c>
      <c r="M329" s="49" t="str">
        <f ca="1">IFERROR(__xludf.DUMMYFUNCTION("""COMPUTED_VALUE"""),"ADULTO MAYOR HOMBRE")</f>
        <v>ADULTO MAYOR HOMBRE</v>
      </c>
    </row>
    <row r="330" spans="1:13">
      <c r="A330" s="49" t="str">
        <f ca="1">IFERROR(__xludf.DUMMYFUNCTION("""COMPUTED_VALUE"""),"5.1.1.1")</f>
        <v>5.1.1.1</v>
      </c>
      <c r="B330" s="49" t="str">
        <f ca="1">IFERROR(__xludf.DUMMYFUNCTION("""COMPUTED_VALUE"""),"Atención en Centros de Desarrollo Infantil/Jefatura del Departamento de CDI, CAIC  y CEDI/Dirección del Área de Centros de Atención Infantil/Coord.3. Operación")</f>
        <v>Atención en Centros de Desarrollo Infantil/Jefatura del Departamento de CDI, CAIC  y CEDI/Dirección del Área de Centros de Atención Infantil/Coord.3. Operación</v>
      </c>
      <c r="C330" s="49" t="str">
        <f ca="1">IFERROR(__xludf.DUMMYFUNCTION("""COMPUTED_VALUE"""),"3. Operación")</f>
        <v>3. Operación</v>
      </c>
      <c r="D330" s="49" t="str">
        <f ca="1">IFERROR(__xludf.DUMMYFUNCTION("""COMPUTED_VALUE"""),"Guadalajara bien educada")</f>
        <v>Guadalajara bien educada</v>
      </c>
      <c r="E330" s="49" t="str">
        <f ca="1">IFERROR(__xludf.DUMMYFUNCTION("""COMPUTED_VALUE"""),"Atención en Centros de Desarrollo Infantil")</f>
        <v>Atención en Centros de Desarrollo Infantil</v>
      </c>
      <c r="F330" s="49" t="str">
        <f ca="1">IFERROR(__xludf.DUMMYFUNCTION("""COMPUTED_VALUE"""),"A1C1. Procesos de formación brindados en CDI, CEDI y CAIC de educación inicial y preescolar ")</f>
        <v xml:space="preserve">A1C1. Procesos de formación brindados en CDI, CEDI y CAIC de educación inicial y preescolar </v>
      </c>
      <c r="G330" s="49" t="str">
        <f ca="1">IFERROR(__xludf.DUMMYFUNCTION("""COMPUTED_VALUE"""),"Porcentaje de Niñas y Niños que reciben en educación inicial y preescolar en CDI, CEDI y CAIC en 2023")</f>
        <v>Porcentaje de Niñas y Niños que reciben en educación inicial y preescolar en CDI, CEDI y CAIC en 2023</v>
      </c>
      <c r="H330" s="49" t="str">
        <f ca="1">IFERROR(__xludf.DUMMYFUNCTION("""COMPUTED_VALUE"""),"NAS SEPTIEMBRE")</f>
        <v>NAS SEPTIEMBRE</v>
      </c>
      <c r="I330" s="49" t="str">
        <f ca="1">IFERROR(__xludf.DUMMYFUNCTION("""COMPUTED_VALUE"""),"Septiembre")</f>
        <v>Septiembre</v>
      </c>
      <c r="J330" s="49" t="str">
        <f ca="1">IFERROR(__xludf.DUMMYFUNCTION("""COMPUTED_VALUE"""),"NAS")</f>
        <v>NAS</v>
      </c>
      <c r="K330" s="50">
        <f ca="1">IFERROR(__xludf.DUMMYFUNCTION("""COMPUTED_VALUE"""),40)</f>
        <v>40</v>
      </c>
      <c r="L330" s="49" t="str">
        <f ca="1">IFERROR(__xludf.DUMMYFUNCTION("""COMPUTED_VALUE"""),"TRIMESTRE 3")</f>
        <v>TRIMESTRE 3</v>
      </c>
      <c r="M330" s="49" t="str">
        <f ca="1">IFERROR(__xludf.DUMMYFUNCTION("""COMPUTED_VALUE"""),"NIÑAS")</f>
        <v>NIÑAS</v>
      </c>
    </row>
    <row r="331" spans="1:13">
      <c r="A331" s="49" t="str">
        <f ca="1">IFERROR(__xludf.DUMMYFUNCTION("""COMPUTED_VALUE"""),"5.1.1.1")</f>
        <v>5.1.1.1</v>
      </c>
      <c r="B331" s="49" t="str">
        <f ca="1">IFERROR(__xludf.DUMMYFUNCTION("""COMPUTED_VALUE"""),"Atención en Centros de Desarrollo Infantil/Jefatura del Departamento de CDI, CAIC  y CEDI/Dirección del Área de Centros de Atención Infantil/Coord.3. Operación")</f>
        <v>Atención en Centros de Desarrollo Infantil/Jefatura del Departamento de CDI, CAIC  y CEDI/Dirección del Área de Centros de Atención Infantil/Coord.3. Operación</v>
      </c>
      <c r="C331" s="49" t="str">
        <f ca="1">IFERROR(__xludf.DUMMYFUNCTION("""COMPUTED_VALUE"""),"3. Operación")</f>
        <v>3. Operación</v>
      </c>
      <c r="D331" s="49" t="str">
        <f ca="1">IFERROR(__xludf.DUMMYFUNCTION("""COMPUTED_VALUE"""),"Guadalajara bien educada")</f>
        <v>Guadalajara bien educada</v>
      </c>
      <c r="E331" s="49" t="str">
        <f ca="1">IFERROR(__xludf.DUMMYFUNCTION("""COMPUTED_VALUE"""),"Atención en Centros de Desarrollo Infantil")</f>
        <v>Atención en Centros de Desarrollo Infantil</v>
      </c>
      <c r="F331" s="49" t="str">
        <f ca="1">IFERROR(__xludf.DUMMYFUNCTION("""COMPUTED_VALUE"""),"A1C1. Procesos de formación brindados en CDI, CEDI y CAIC de educación inicial y preescolar ")</f>
        <v xml:space="preserve">A1C1. Procesos de formación brindados en CDI, CEDI y CAIC de educación inicial y preescolar </v>
      </c>
      <c r="G331" s="49" t="str">
        <f ca="1">IFERROR(__xludf.DUMMYFUNCTION("""COMPUTED_VALUE"""),"Porcentaje de Niñas y Niños que reciben en educación inicial y preescolar en CDI, CEDI y CAIC en 2023")</f>
        <v>Porcentaje de Niñas y Niños que reciben en educación inicial y preescolar en CDI, CEDI y CAIC en 2023</v>
      </c>
      <c r="H331" s="49" t="str">
        <f ca="1">IFERROR(__xludf.DUMMYFUNCTION("""COMPUTED_VALUE"""),"NOS SEPTIEMBRE")</f>
        <v>NOS SEPTIEMBRE</v>
      </c>
      <c r="I331" s="49" t="str">
        <f ca="1">IFERROR(__xludf.DUMMYFUNCTION("""COMPUTED_VALUE"""),"Septiembre")</f>
        <v>Septiembre</v>
      </c>
      <c r="J331" s="49" t="str">
        <f ca="1">IFERROR(__xludf.DUMMYFUNCTION("""COMPUTED_VALUE"""),"NOS")</f>
        <v>NOS</v>
      </c>
      <c r="K331" s="50">
        <f ca="1">IFERROR(__xludf.DUMMYFUNCTION("""COMPUTED_VALUE"""),32)</f>
        <v>32</v>
      </c>
      <c r="L331" s="49" t="str">
        <f ca="1">IFERROR(__xludf.DUMMYFUNCTION("""COMPUTED_VALUE"""),"TRIMESTRE 3")</f>
        <v>TRIMESTRE 3</v>
      </c>
      <c r="M331" s="49" t="str">
        <f ca="1">IFERROR(__xludf.DUMMYFUNCTION("""COMPUTED_VALUE"""),"NIÑOS")</f>
        <v>NIÑOS</v>
      </c>
    </row>
    <row r="332" spans="1:13">
      <c r="A332" s="49" t="str">
        <f ca="1">IFERROR(__xludf.DUMMYFUNCTION("""COMPUTED_VALUE"""),"5.1.1.1")</f>
        <v>5.1.1.1</v>
      </c>
      <c r="B332" s="49" t="str">
        <f ca="1">IFERROR(__xludf.DUMMYFUNCTION("""COMPUTED_VALUE"""),"Atención en Centros de Desarrollo Infantil/Jefatura del Departamento de CDI, CAIC  y CEDI/Dirección del Área de Centros de Atención Infantil/Coord.3. Operación")</f>
        <v>Atención en Centros de Desarrollo Infantil/Jefatura del Departamento de CDI, CAIC  y CEDI/Dirección del Área de Centros de Atención Infantil/Coord.3. Operación</v>
      </c>
      <c r="C332" s="49" t="str">
        <f ca="1">IFERROR(__xludf.DUMMYFUNCTION("""COMPUTED_VALUE"""),"3. Operación")</f>
        <v>3. Operación</v>
      </c>
      <c r="D332" s="49" t="str">
        <f ca="1">IFERROR(__xludf.DUMMYFUNCTION("""COMPUTED_VALUE"""),"Guadalajara bien educada")</f>
        <v>Guadalajara bien educada</v>
      </c>
      <c r="E332" s="49" t="str">
        <f ca="1">IFERROR(__xludf.DUMMYFUNCTION("""COMPUTED_VALUE"""),"Atención en Centros de Desarrollo Infantil")</f>
        <v>Atención en Centros de Desarrollo Infantil</v>
      </c>
      <c r="F332" s="49" t="str">
        <f ca="1">IFERROR(__xludf.DUMMYFUNCTION("""COMPUTED_VALUE"""),"A1C1. Procesos de formación brindados en CDI, CEDI y CAIC de educación inicial y preescolar ")</f>
        <v xml:space="preserve">A1C1. Procesos de formación brindados en CDI, CEDI y CAIC de educación inicial y preescolar </v>
      </c>
      <c r="G332" s="49" t="str">
        <f ca="1">IFERROR(__xludf.DUMMYFUNCTION("""COMPUTED_VALUE"""),"Porcentaje de Niñas y Niños que reciben en educación inicial y preescolar en CDI, CEDI y CAIC en 2023")</f>
        <v>Porcentaje de Niñas y Niños que reciben en educación inicial y preescolar en CDI, CEDI y CAIC en 2023</v>
      </c>
      <c r="H332" s="49" t="str">
        <f ca="1">IFERROR(__xludf.DUMMYFUNCTION("""COMPUTED_VALUE"""),"AM SEPTIEMBRE")</f>
        <v>AM SEPTIEMBRE</v>
      </c>
      <c r="I332" s="49" t="str">
        <f ca="1">IFERROR(__xludf.DUMMYFUNCTION("""COMPUTED_VALUE"""),"Septiembre")</f>
        <v>Septiembre</v>
      </c>
      <c r="J332" s="49" t="str">
        <f ca="1">IFERROR(__xludf.DUMMYFUNCTION("""COMPUTED_VALUE"""),"AM")</f>
        <v>AM</v>
      </c>
      <c r="K332" s="50">
        <f ca="1">IFERROR(__xludf.DUMMYFUNCTION("""COMPUTED_VALUE"""),0)</f>
        <v>0</v>
      </c>
      <c r="L332" s="49" t="str">
        <f ca="1">IFERROR(__xludf.DUMMYFUNCTION("""COMPUTED_VALUE"""),"TRIMESTRE 3")</f>
        <v>TRIMESTRE 3</v>
      </c>
      <c r="M332" s="49" t="str">
        <f ca="1">IFERROR(__xludf.DUMMYFUNCTION("""COMPUTED_VALUE"""),"ADOLESCENTES MUJERES")</f>
        <v>ADOLESCENTES MUJERES</v>
      </c>
    </row>
    <row r="333" spans="1:13">
      <c r="A333" s="49" t="str">
        <f ca="1">IFERROR(__xludf.DUMMYFUNCTION("""COMPUTED_VALUE"""),"5.1.1.1")</f>
        <v>5.1.1.1</v>
      </c>
      <c r="B333" s="49" t="str">
        <f ca="1">IFERROR(__xludf.DUMMYFUNCTION("""COMPUTED_VALUE"""),"Atención en Centros de Desarrollo Infantil/Jefatura del Departamento de CDI, CAIC  y CEDI/Dirección del Área de Centros de Atención Infantil/Coord.3. Operación")</f>
        <v>Atención en Centros de Desarrollo Infantil/Jefatura del Departamento de CDI, CAIC  y CEDI/Dirección del Área de Centros de Atención Infantil/Coord.3. Operación</v>
      </c>
      <c r="C333" s="49" t="str">
        <f ca="1">IFERROR(__xludf.DUMMYFUNCTION("""COMPUTED_VALUE"""),"3. Operación")</f>
        <v>3. Operación</v>
      </c>
      <c r="D333" s="49" t="str">
        <f ca="1">IFERROR(__xludf.DUMMYFUNCTION("""COMPUTED_VALUE"""),"Guadalajara bien educada")</f>
        <v>Guadalajara bien educada</v>
      </c>
      <c r="E333" s="49" t="str">
        <f ca="1">IFERROR(__xludf.DUMMYFUNCTION("""COMPUTED_VALUE"""),"Atención en Centros de Desarrollo Infantil")</f>
        <v>Atención en Centros de Desarrollo Infantil</v>
      </c>
      <c r="F333" s="49" t="str">
        <f ca="1">IFERROR(__xludf.DUMMYFUNCTION("""COMPUTED_VALUE"""),"A1C1. Procesos de formación brindados en CDI, CEDI y CAIC de educación inicial y preescolar ")</f>
        <v xml:space="preserve">A1C1. Procesos de formación brindados en CDI, CEDI y CAIC de educación inicial y preescolar </v>
      </c>
      <c r="G333" s="49" t="str">
        <f ca="1">IFERROR(__xludf.DUMMYFUNCTION("""COMPUTED_VALUE"""),"Porcentaje de Niñas y Niños que reciben en educación inicial y preescolar en CDI, CEDI y CAIC en 2023")</f>
        <v>Porcentaje de Niñas y Niños que reciben en educación inicial y preescolar en CDI, CEDI y CAIC en 2023</v>
      </c>
      <c r="H333" s="49" t="str">
        <f ca="1">IFERROR(__xludf.DUMMYFUNCTION("""COMPUTED_VALUE"""),"AH SEPTIEMBRE")</f>
        <v>AH SEPTIEMBRE</v>
      </c>
      <c r="I333" s="49" t="str">
        <f ca="1">IFERROR(__xludf.DUMMYFUNCTION("""COMPUTED_VALUE"""),"Septiembre")</f>
        <v>Septiembre</v>
      </c>
      <c r="J333" s="49" t="str">
        <f ca="1">IFERROR(__xludf.DUMMYFUNCTION("""COMPUTED_VALUE"""),"AH")</f>
        <v>AH</v>
      </c>
      <c r="K333" s="50">
        <f ca="1">IFERROR(__xludf.DUMMYFUNCTION("""COMPUTED_VALUE"""),0)</f>
        <v>0</v>
      </c>
      <c r="L333" s="49" t="str">
        <f ca="1">IFERROR(__xludf.DUMMYFUNCTION("""COMPUTED_VALUE"""),"TRIMESTRE 3")</f>
        <v>TRIMESTRE 3</v>
      </c>
      <c r="M333" s="49" t="str">
        <f ca="1">IFERROR(__xludf.DUMMYFUNCTION("""COMPUTED_VALUE"""),"ADOLESCENTES HOMBRES")</f>
        <v>ADOLESCENTES HOMBRES</v>
      </c>
    </row>
    <row r="334" spans="1:13">
      <c r="A334" s="49" t="str">
        <f ca="1">IFERROR(__xludf.DUMMYFUNCTION("""COMPUTED_VALUE"""),"5.1.1.1")</f>
        <v>5.1.1.1</v>
      </c>
      <c r="B334" s="49" t="str">
        <f ca="1">IFERROR(__xludf.DUMMYFUNCTION("""COMPUTED_VALUE"""),"Atención en Centros de Desarrollo Infantil/Jefatura del Departamento de CDI, CAIC  y CEDI/Dirección del Área de Centros de Atención Infantil/Coord.3. Operación")</f>
        <v>Atención en Centros de Desarrollo Infantil/Jefatura del Departamento de CDI, CAIC  y CEDI/Dirección del Área de Centros de Atención Infantil/Coord.3. Operación</v>
      </c>
      <c r="C334" s="49" t="str">
        <f ca="1">IFERROR(__xludf.DUMMYFUNCTION("""COMPUTED_VALUE"""),"3. Operación")</f>
        <v>3. Operación</v>
      </c>
      <c r="D334" s="49" t="str">
        <f ca="1">IFERROR(__xludf.DUMMYFUNCTION("""COMPUTED_VALUE"""),"Guadalajara bien educada")</f>
        <v>Guadalajara bien educada</v>
      </c>
      <c r="E334" s="49" t="str">
        <f ca="1">IFERROR(__xludf.DUMMYFUNCTION("""COMPUTED_VALUE"""),"Atención en Centros de Desarrollo Infantil")</f>
        <v>Atención en Centros de Desarrollo Infantil</v>
      </c>
      <c r="F334" s="49" t="str">
        <f ca="1">IFERROR(__xludf.DUMMYFUNCTION("""COMPUTED_VALUE"""),"A1C1. Procesos de formación brindados en CDI, CEDI y CAIC de educación inicial y preescolar ")</f>
        <v xml:space="preserve">A1C1. Procesos de formación brindados en CDI, CEDI y CAIC de educación inicial y preescolar </v>
      </c>
      <c r="G334" s="49" t="str">
        <f ca="1">IFERROR(__xludf.DUMMYFUNCTION("""COMPUTED_VALUE"""),"Porcentaje de Niñas y Niños que reciben en educación inicial y preescolar en CDI, CEDI y CAIC en 2023")</f>
        <v>Porcentaje de Niñas y Niños que reciben en educación inicial y preescolar en CDI, CEDI y CAIC en 2023</v>
      </c>
      <c r="H334" s="49" t="str">
        <f ca="1">IFERROR(__xludf.DUMMYFUNCTION("""COMPUTED_VALUE"""),"MUJ SEPTIEMBRE")</f>
        <v>MUJ SEPTIEMBRE</v>
      </c>
      <c r="I334" s="49" t="str">
        <f ca="1">IFERROR(__xludf.DUMMYFUNCTION("""COMPUTED_VALUE"""),"Septiembre")</f>
        <v>Septiembre</v>
      </c>
      <c r="J334" s="49" t="str">
        <f ca="1">IFERROR(__xludf.DUMMYFUNCTION("""COMPUTED_VALUE"""),"MUJ")</f>
        <v>MUJ</v>
      </c>
      <c r="K334" s="50">
        <f ca="1">IFERROR(__xludf.DUMMYFUNCTION("""COMPUTED_VALUE"""),0)</f>
        <v>0</v>
      </c>
      <c r="L334" s="49" t="str">
        <f ca="1">IFERROR(__xludf.DUMMYFUNCTION("""COMPUTED_VALUE"""),"TRIMESTRE 3")</f>
        <v>TRIMESTRE 3</v>
      </c>
      <c r="M334" s="49" t="str">
        <f ca="1">IFERROR(__xludf.DUMMYFUNCTION("""COMPUTED_VALUE"""),"MUJERES ADULTAS")</f>
        <v>MUJERES ADULTAS</v>
      </c>
    </row>
    <row r="335" spans="1:13">
      <c r="A335" s="49" t="str">
        <f ca="1">IFERROR(__xludf.DUMMYFUNCTION("""COMPUTED_VALUE"""),"5.1.1.1")</f>
        <v>5.1.1.1</v>
      </c>
      <c r="B335" s="49" t="str">
        <f ca="1">IFERROR(__xludf.DUMMYFUNCTION("""COMPUTED_VALUE"""),"Atención en Centros de Desarrollo Infantil/Jefatura del Departamento de CDI, CAIC  y CEDI/Dirección del Área de Centros de Atención Infantil/Coord.3. Operación")</f>
        <v>Atención en Centros de Desarrollo Infantil/Jefatura del Departamento de CDI, CAIC  y CEDI/Dirección del Área de Centros de Atención Infantil/Coord.3. Operación</v>
      </c>
      <c r="C335" s="49" t="str">
        <f ca="1">IFERROR(__xludf.DUMMYFUNCTION("""COMPUTED_VALUE"""),"3. Operación")</f>
        <v>3. Operación</v>
      </c>
      <c r="D335" s="49" t="str">
        <f ca="1">IFERROR(__xludf.DUMMYFUNCTION("""COMPUTED_VALUE"""),"Guadalajara bien educada")</f>
        <v>Guadalajara bien educada</v>
      </c>
      <c r="E335" s="49" t="str">
        <f ca="1">IFERROR(__xludf.DUMMYFUNCTION("""COMPUTED_VALUE"""),"Atención en Centros de Desarrollo Infantil")</f>
        <v>Atención en Centros de Desarrollo Infantil</v>
      </c>
      <c r="F335" s="49" t="str">
        <f ca="1">IFERROR(__xludf.DUMMYFUNCTION("""COMPUTED_VALUE"""),"A1C1. Procesos de formación brindados en CDI, CEDI y CAIC de educación inicial y preescolar ")</f>
        <v xml:space="preserve">A1C1. Procesos de formación brindados en CDI, CEDI y CAIC de educación inicial y preescolar </v>
      </c>
      <c r="G335" s="49" t="str">
        <f ca="1">IFERROR(__xludf.DUMMYFUNCTION("""COMPUTED_VALUE"""),"Porcentaje de Niñas y Niños que reciben en educación inicial y preescolar en CDI, CEDI y CAIC en 2023")</f>
        <v>Porcentaje de Niñas y Niños que reciben en educación inicial y preescolar en CDI, CEDI y CAIC en 2023</v>
      </c>
      <c r="H335" s="49" t="str">
        <f ca="1">IFERROR(__xludf.DUMMYFUNCTION("""COMPUTED_VALUE"""),"HOM SEPTIEMBRE")</f>
        <v>HOM SEPTIEMBRE</v>
      </c>
      <c r="I335" s="49" t="str">
        <f ca="1">IFERROR(__xludf.DUMMYFUNCTION("""COMPUTED_VALUE"""),"Septiembre")</f>
        <v>Septiembre</v>
      </c>
      <c r="J335" s="49" t="str">
        <f ca="1">IFERROR(__xludf.DUMMYFUNCTION("""COMPUTED_VALUE"""),"HOM")</f>
        <v>HOM</v>
      </c>
      <c r="K335" s="50">
        <f ca="1">IFERROR(__xludf.DUMMYFUNCTION("""COMPUTED_VALUE"""),0)</f>
        <v>0</v>
      </c>
      <c r="L335" s="49" t="str">
        <f ca="1">IFERROR(__xludf.DUMMYFUNCTION("""COMPUTED_VALUE"""),"TRIMESTRE 3")</f>
        <v>TRIMESTRE 3</v>
      </c>
      <c r="M335" s="49" t="str">
        <f ca="1">IFERROR(__xludf.DUMMYFUNCTION("""COMPUTED_VALUE"""),"HOMBRES ADULTOS")</f>
        <v>HOMBRES ADULTOS</v>
      </c>
    </row>
    <row r="336" spans="1:13">
      <c r="A336" s="49" t="str">
        <f ca="1">IFERROR(__xludf.DUMMYFUNCTION("""COMPUTED_VALUE"""),"5.1.1.1")</f>
        <v>5.1.1.1</v>
      </c>
      <c r="B336" s="49" t="str">
        <f ca="1">IFERROR(__xludf.DUMMYFUNCTION("""COMPUTED_VALUE"""),"Atención en Centros de Desarrollo Infantil/Jefatura del Departamento de CDI, CAIC  y CEDI/Dirección del Área de Centros de Atención Infantil/Coord.3. Operación")</f>
        <v>Atención en Centros de Desarrollo Infantil/Jefatura del Departamento de CDI, CAIC  y CEDI/Dirección del Área de Centros de Atención Infantil/Coord.3. Operación</v>
      </c>
      <c r="C336" s="49" t="str">
        <f ca="1">IFERROR(__xludf.DUMMYFUNCTION("""COMPUTED_VALUE"""),"3. Operación")</f>
        <v>3. Operación</v>
      </c>
      <c r="D336" s="49" t="str">
        <f ca="1">IFERROR(__xludf.DUMMYFUNCTION("""COMPUTED_VALUE"""),"Guadalajara bien educada")</f>
        <v>Guadalajara bien educada</v>
      </c>
      <c r="E336" s="49" t="str">
        <f ca="1">IFERROR(__xludf.DUMMYFUNCTION("""COMPUTED_VALUE"""),"Atención en Centros de Desarrollo Infantil")</f>
        <v>Atención en Centros de Desarrollo Infantil</v>
      </c>
      <c r="F336" s="49" t="str">
        <f ca="1">IFERROR(__xludf.DUMMYFUNCTION("""COMPUTED_VALUE"""),"A1C1. Procesos de formación brindados en CDI, CEDI y CAIC de educación inicial y preescolar ")</f>
        <v xml:space="preserve">A1C1. Procesos de formación brindados en CDI, CEDI y CAIC de educación inicial y preescolar </v>
      </c>
      <c r="G336" s="49" t="str">
        <f ca="1">IFERROR(__xludf.DUMMYFUNCTION("""COMPUTED_VALUE"""),"Porcentaje de Niñas y Niños que reciben en educación inicial y preescolar en CDI, CEDI y CAIC en 2023")</f>
        <v>Porcentaje de Niñas y Niños que reciben en educación inicial y preescolar en CDI, CEDI y CAIC en 2023</v>
      </c>
      <c r="H336" s="49" t="str">
        <f ca="1">IFERROR(__xludf.DUMMYFUNCTION("""COMPUTED_VALUE"""),"AMM SEPTIEMBRE")</f>
        <v>AMM SEPTIEMBRE</v>
      </c>
      <c r="I336" s="49" t="str">
        <f ca="1">IFERROR(__xludf.DUMMYFUNCTION("""COMPUTED_VALUE"""),"Septiembre")</f>
        <v>Septiembre</v>
      </c>
      <c r="J336" s="49" t="str">
        <f ca="1">IFERROR(__xludf.DUMMYFUNCTION("""COMPUTED_VALUE"""),"AMM")</f>
        <v>AMM</v>
      </c>
      <c r="K336" s="50">
        <f ca="1">IFERROR(__xludf.DUMMYFUNCTION("""COMPUTED_VALUE"""),0)</f>
        <v>0</v>
      </c>
      <c r="L336" s="49" t="str">
        <f ca="1">IFERROR(__xludf.DUMMYFUNCTION("""COMPUTED_VALUE"""),"TRIMESTRE 3")</f>
        <v>TRIMESTRE 3</v>
      </c>
      <c r="M336" s="49" t="str">
        <f ca="1">IFERROR(__xludf.DUMMYFUNCTION("""COMPUTED_VALUE"""),"ADULTA MAYOR MUJER")</f>
        <v>ADULTA MAYOR MUJER</v>
      </c>
    </row>
    <row r="337" spans="1:13">
      <c r="A337" s="49" t="str">
        <f ca="1">IFERROR(__xludf.DUMMYFUNCTION("""COMPUTED_VALUE"""),"5.1.1.1")</f>
        <v>5.1.1.1</v>
      </c>
      <c r="B337" s="49" t="str">
        <f ca="1">IFERROR(__xludf.DUMMYFUNCTION("""COMPUTED_VALUE"""),"Atención en Centros de Desarrollo Infantil/Jefatura del Departamento de CDI, CAIC  y CEDI/Dirección del Área de Centros de Atención Infantil/Coord.3. Operación")</f>
        <v>Atención en Centros de Desarrollo Infantil/Jefatura del Departamento de CDI, CAIC  y CEDI/Dirección del Área de Centros de Atención Infantil/Coord.3. Operación</v>
      </c>
      <c r="C337" s="49" t="str">
        <f ca="1">IFERROR(__xludf.DUMMYFUNCTION("""COMPUTED_VALUE"""),"3. Operación")</f>
        <v>3. Operación</v>
      </c>
      <c r="D337" s="49" t="str">
        <f ca="1">IFERROR(__xludf.DUMMYFUNCTION("""COMPUTED_VALUE"""),"Guadalajara bien educada")</f>
        <v>Guadalajara bien educada</v>
      </c>
      <c r="E337" s="49" t="str">
        <f ca="1">IFERROR(__xludf.DUMMYFUNCTION("""COMPUTED_VALUE"""),"Atención en Centros de Desarrollo Infantil")</f>
        <v>Atención en Centros de Desarrollo Infantil</v>
      </c>
      <c r="F337" s="49" t="str">
        <f ca="1">IFERROR(__xludf.DUMMYFUNCTION("""COMPUTED_VALUE"""),"A1C1. Procesos de formación brindados en CDI, CEDI y CAIC de educación inicial y preescolar ")</f>
        <v xml:space="preserve">A1C1. Procesos de formación brindados en CDI, CEDI y CAIC de educación inicial y preescolar </v>
      </c>
      <c r="G337" s="49" t="str">
        <f ca="1">IFERROR(__xludf.DUMMYFUNCTION("""COMPUTED_VALUE"""),"Porcentaje de Niñas y Niños que reciben en educación inicial y preescolar en CDI, CEDI y CAIC en 2023")</f>
        <v>Porcentaje de Niñas y Niños que reciben en educación inicial y preescolar en CDI, CEDI y CAIC en 2023</v>
      </c>
      <c r="H337" s="49" t="str">
        <f ca="1">IFERROR(__xludf.DUMMYFUNCTION("""COMPUTED_VALUE"""),"AMH SEPTIEMBRE")</f>
        <v>AMH SEPTIEMBRE</v>
      </c>
      <c r="I337" s="49" t="str">
        <f ca="1">IFERROR(__xludf.DUMMYFUNCTION("""COMPUTED_VALUE"""),"Septiembre")</f>
        <v>Septiembre</v>
      </c>
      <c r="J337" s="49" t="str">
        <f ca="1">IFERROR(__xludf.DUMMYFUNCTION("""COMPUTED_VALUE"""),"AMH")</f>
        <v>AMH</v>
      </c>
      <c r="K337" s="50">
        <f ca="1">IFERROR(__xludf.DUMMYFUNCTION("""COMPUTED_VALUE"""),0)</f>
        <v>0</v>
      </c>
      <c r="L337" s="49" t="str">
        <f ca="1">IFERROR(__xludf.DUMMYFUNCTION("""COMPUTED_VALUE"""),"TRIMESTRE 3")</f>
        <v>TRIMESTRE 3</v>
      </c>
      <c r="M337" s="49" t="str">
        <f ca="1">IFERROR(__xludf.DUMMYFUNCTION("""COMPUTED_VALUE"""),"ADULTO MAYOR HOMBRE")</f>
        <v>ADULTO MAYOR HOMBRE</v>
      </c>
    </row>
    <row r="338" spans="1:13">
      <c r="A338" s="49" t="str">
        <f ca="1">IFERROR(__xludf.DUMMYFUNCTION("""COMPUTED_VALUE"""),"5.1.1.0")</f>
        <v>5.1.1.0</v>
      </c>
      <c r="B338" s="49" t="str">
        <f ca="1">IFERROR(__xludf.DUMMYFUNCTION("""COMPUTED_VALUE"""),"Atención en Centros de Desarrollo Infantil/Jefatura del Departamento de CDI, CAIC  y CEDI/Dirección del Área de Centros de Atención Infantil/Coord.3. Operación")</f>
        <v>Atención en Centros de Desarrollo Infantil/Jefatura del Departamento de CDI, CAIC  y CEDI/Dirección del Área de Centros de Atención Infantil/Coord.3. Operación</v>
      </c>
      <c r="C338" s="49" t="str">
        <f ca="1">IFERROR(__xludf.DUMMYFUNCTION("""COMPUTED_VALUE"""),"3. Operación")</f>
        <v>3. Operación</v>
      </c>
      <c r="D338" s="49" t="str">
        <f ca="1">IFERROR(__xludf.DUMMYFUNCTION("""COMPUTED_VALUE"""),"Guadalajara bien educada")</f>
        <v>Guadalajara bien educada</v>
      </c>
      <c r="E338" s="49" t="str">
        <f ca="1">IFERROR(__xludf.DUMMYFUNCTION("""COMPUTED_VALUE"""),"Atención en Centros de Desarrollo Infantil")</f>
        <v>Atención en Centros de Desarrollo Infantil</v>
      </c>
      <c r="F338" s="49" t="str">
        <f ca="1">IFERROR(__xludf.DUMMYFUNCTION("""COMPUTED_VALUE"""),"C1. Servicio de educación inicial y preescolar para niñas y niños en condición de vulnerabilidad económica brindados en CDI, CEDI y CAIC ")</f>
        <v xml:space="preserve">C1. Servicio de educación inicial y preescolar para niñas y niños en condición de vulnerabilidad económica brindados en CDI, CEDI y CAIC </v>
      </c>
      <c r="G338" s="49" t="str">
        <f ca="1">IFERROR(__xludf.DUMMYFUNCTION("""COMPUTED_VALUE"""),"Porcentaje de demanda cubierta sobre servicios de atención educativa y asistencial para niñas y niños en condición de vulnerabilidad económica en 2023")</f>
        <v>Porcentaje de demanda cubierta sobre servicios de atención educativa y asistencial para niñas y niños en condición de vulnerabilidad económica en 2023</v>
      </c>
      <c r="H338" s="49" t="str">
        <f ca="1">IFERROR(__xludf.DUMMYFUNCTION("""COMPUTED_VALUE"""),"NAS OCTUBRE")</f>
        <v>NAS OCTUBRE</v>
      </c>
      <c r="I338" s="49" t="str">
        <f ca="1">IFERROR(__xludf.DUMMYFUNCTION("""COMPUTED_VALUE"""),"Octubre")</f>
        <v>Octubre</v>
      </c>
      <c r="J338" s="49" t="str">
        <f ca="1">IFERROR(__xludf.DUMMYFUNCTION("""COMPUTED_VALUE"""),"NAS")</f>
        <v>NAS</v>
      </c>
      <c r="K338" s="50">
        <f ca="1">IFERROR(__xludf.DUMMYFUNCTION("""COMPUTED_VALUE"""),25)</f>
        <v>25</v>
      </c>
      <c r="L338" s="49" t="str">
        <f ca="1">IFERROR(__xludf.DUMMYFUNCTION("""COMPUTED_VALUE"""),"TRIMESTRE 4")</f>
        <v>TRIMESTRE 4</v>
      </c>
      <c r="M338" s="49" t="str">
        <f ca="1">IFERROR(__xludf.DUMMYFUNCTION("""COMPUTED_VALUE"""),"NIÑAS")</f>
        <v>NIÑAS</v>
      </c>
    </row>
    <row r="339" spans="1:13">
      <c r="A339" s="49" t="str">
        <f ca="1">IFERROR(__xludf.DUMMYFUNCTION("""COMPUTED_VALUE"""),"5.1.1.0")</f>
        <v>5.1.1.0</v>
      </c>
      <c r="B339" s="49" t="str">
        <f ca="1">IFERROR(__xludf.DUMMYFUNCTION("""COMPUTED_VALUE"""),"Atención en Centros de Desarrollo Infantil/Jefatura del Departamento de CDI, CAIC  y CEDI/Dirección del Área de Centros de Atención Infantil/Coord.3. Operación")</f>
        <v>Atención en Centros de Desarrollo Infantil/Jefatura del Departamento de CDI, CAIC  y CEDI/Dirección del Área de Centros de Atención Infantil/Coord.3. Operación</v>
      </c>
      <c r="C339" s="49" t="str">
        <f ca="1">IFERROR(__xludf.DUMMYFUNCTION("""COMPUTED_VALUE"""),"3. Operación")</f>
        <v>3. Operación</v>
      </c>
      <c r="D339" s="49" t="str">
        <f ca="1">IFERROR(__xludf.DUMMYFUNCTION("""COMPUTED_VALUE"""),"Guadalajara bien educada")</f>
        <v>Guadalajara bien educada</v>
      </c>
      <c r="E339" s="49" t="str">
        <f ca="1">IFERROR(__xludf.DUMMYFUNCTION("""COMPUTED_VALUE"""),"Atención en Centros de Desarrollo Infantil")</f>
        <v>Atención en Centros de Desarrollo Infantil</v>
      </c>
      <c r="F339" s="49" t="str">
        <f ca="1">IFERROR(__xludf.DUMMYFUNCTION("""COMPUTED_VALUE"""),"C1. Servicio de educación inicial y preescolar para niñas y niños en condición de vulnerabilidad económica brindados en CDI, CEDI y CAIC ")</f>
        <v xml:space="preserve">C1. Servicio de educación inicial y preescolar para niñas y niños en condición de vulnerabilidad económica brindados en CDI, CEDI y CAIC </v>
      </c>
      <c r="G339" s="49" t="str">
        <f ca="1">IFERROR(__xludf.DUMMYFUNCTION("""COMPUTED_VALUE"""),"Porcentaje de demanda cubierta sobre servicios de atención educativa y asistencial para niñas y niños en condición de vulnerabilidad económica en 2023")</f>
        <v>Porcentaje de demanda cubierta sobre servicios de atención educativa y asistencial para niñas y niños en condición de vulnerabilidad económica en 2023</v>
      </c>
      <c r="H339" s="49" t="str">
        <f ca="1">IFERROR(__xludf.DUMMYFUNCTION("""COMPUTED_VALUE"""),"NOS OCTUBRE")</f>
        <v>NOS OCTUBRE</v>
      </c>
      <c r="I339" s="49" t="str">
        <f ca="1">IFERROR(__xludf.DUMMYFUNCTION("""COMPUTED_VALUE"""),"Octubre")</f>
        <v>Octubre</v>
      </c>
      <c r="J339" s="49" t="str">
        <f ca="1">IFERROR(__xludf.DUMMYFUNCTION("""COMPUTED_VALUE"""),"NOS")</f>
        <v>NOS</v>
      </c>
      <c r="K339" s="50">
        <f ca="1">IFERROR(__xludf.DUMMYFUNCTION("""COMPUTED_VALUE"""),25)</f>
        <v>25</v>
      </c>
      <c r="L339" s="49" t="str">
        <f ca="1">IFERROR(__xludf.DUMMYFUNCTION("""COMPUTED_VALUE"""),"TRIMESTRE 4")</f>
        <v>TRIMESTRE 4</v>
      </c>
      <c r="M339" s="49" t="str">
        <f ca="1">IFERROR(__xludf.DUMMYFUNCTION("""COMPUTED_VALUE"""),"NIÑOS")</f>
        <v>NIÑOS</v>
      </c>
    </row>
    <row r="340" spans="1:13">
      <c r="A340" s="49" t="str">
        <f ca="1">IFERROR(__xludf.DUMMYFUNCTION("""COMPUTED_VALUE"""),"5.1.1.0")</f>
        <v>5.1.1.0</v>
      </c>
      <c r="B340" s="49" t="str">
        <f ca="1">IFERROR(__xludf.DUMMYFUNCTION("""COMPUTED_VALUE"""),"Atención en Centros de Desarrollo Infantil/Jefatura del Departamento de CDI, CAIC  y CEDI/Dirección del Área de Centros de Atención Infantil/Coord.3. Operación")</f>
        <v>Atención en Centros de Desarrollo Infantil/Jefatura del Departamento de CDI, CAIC  y CEDI/Dirección del Área de Centros de Atención Infantil/Coord.3. Operación</v>
      </c>
      <c r="C340" s="49" t="str">
        <f ca="1">IFERROR(__xludf.DUMMYFUNCTION("""COMPUTED_VALUE"""),"3. Operación")</f>
        <v>3. Operación</v>
      </c>
      <c r="D340" s="49" t="str">
        <f ca="1">IFERROR(__xludf.DUMMYFUNCTION("""COMPUTED_VALUE"""),"Guadalajara bien educada")</f>
        <v>Guadalajara bien educada</v>
      </c>
      <c r="E340" s="49" t="str">
        <f ca="1">IFERROR(__xludf.DUMMYFUNCTION("""COMPUTED_VALUE"""),"Atención en Centros de Desarrollo Infantil")</f>
        <v>Atención en Centros de Desarrollo Infantil</v>
      </c>
      <c r="F340" s="49" t="str">
        <f ca="1">IFERROR(__xludf.DUMMYFUNCTION("""COMPUTED_VALUE"""),"C1. Servicio de educación inicial y preescolar para niñas y niños en condición de vulnerabilidad económica brindados en CDI, CEDI y CAIC ")</f>
        <v xml:space="preserve">C1. Servicio de educación inicial y preescolar para niñas y niños en condición de vulnerabilidad económica brindados en CDI, CEDI y CAIC </v>
      </c>
      <c r="G340" s="49" t="str">
        <f ca="1">IFERROR(__xludf.DUMMYFUNCTION("""COMPUTED_VALUE"""),"Porcentaje de demanda cubierta sobre servicios de atención educativa y asistencial para niñas y niños en condición de vulnerabilidad económica en 2023")</f>
        <v>Porcentaje de demanda cubierta sobre servicios de atención educativa y asistencial para niñas y niños en condición de vulnerabilidad económica en 2023</v>
      </c>
      <c r="H340" s="49" t="str">
        <f ca="1">IFERROR(__xludf.DUMMYFUNCTION("""COMPUTED_VALUE"""),"AM OCTUBRE")</f>
        <v>AM OCTUBRE</v>
      </c>
      <c r="I340" s="49" t="str">
        <f ca="1">IFERROR(__xludf.DUMMYFUNCTION("""COMPUTED_VALUE"""),"Octubre")</f>
        <v>Octubre</v>
      </c>
      <c r="J340" s="49" t="str">
        <f ca="1">IFERROR(__xludf.DUMMYFUNCTION("""COMPUTED_VALUE"""),"AM")</f>
        <v>AM</v>
      </c>
      <c r="K340" s="50">
        <f ca="1">IFERROR(__xludf.DUMMYFUNCTION("""COMPUTED_VALUE"""),0)</f>
        <v>0</v>
      </c>
      <c r="L340" s="49" t="str">
        <f ca="1">IFERROR(__xludf.DUMMYFUNCTION("""COMPUTED_VALUE"""),"TRIMESTRE 4")</f>
        <v>TRIMESTRE 4</v>
      </c>
      <c r="M340" s="49" t="str">
        <f ca="1">IFERROR(__xludf.DUMMYFUNCTION("""COMPUTED_VALUE"""),"ADOLESCENTES MUJERES")</f>
        <v>ADOLESCENTES MUJERES</v>
      </c>
    </row>
    <row r="341" spans="1:13">
      <c r="A341" s="49" t="str">
        <f ca="1">IFERROR(__xludf.DUMMYFUNCTION("""COMPUTED_VALUE"""),"5.1.1.0")</f>
        <v>5.1.1.0</v>
      </c>
      <c r="B341" s="49" t="str">
        <f ca="1">IFERROR(__xludf.DUMMYFUNCTION("""COMPUTED_VALUE"""),"Atención en Centros de Desarrollo Infantil/Jefatura del Departamento de CDI, CAIC  y CEDI/Dirección del Área de Centros de Atención Infantil/Coord.3. Operación")</f>
        <v>Atención en Centros de Desarrollo Infantil/Jefatura del Departamento de CDI, CAIC  y CEDI/Dirección del Área de Centros de Atención Infantil/Coord.3. Operación</v>
      </c>
      <c r="C341" s="49" t="str">
        <f ca="1">IFERROR(__xludf.DUMMYFUNCTION("""COMPUTED_VALUE"""),"3. Operación")</f>
        <v>3. Operación</v>
      </c>
      <c r="D341" s="49" t="str">
        <f ca="1">IFERROR(__xludf.DUMMYFUNCTION("""COMPUTED_VALUE"""),"Guadalajara bien educada")</f>
        <v>Guadalajara bien educada</v>
      </c>
      <c r="E341" s="49" t="str">
        <f ca="1">IFERROR(__xludf.DUMMYFUNCTION("""COMPUTED_VALUE"""),"Atención en Centros de Desarrollo Infantil")</f>
        <v>Atención en Centros de Desarrollo Infantil</v>
      </c>
      <c r="F341" s="49" t="str">
        <f ca="1">IFERROR(__xludf.DUMMYFUNCTION("""COMPUTED_VALUE"""),"C1. Servicio de educación inicial y preescolar para niñas y niños en condición de vulnerabilidad económica brindados en CDI, CEDI y CAIC ")</f>
        <v xml:space="preserve">C1. Servicio de educación inicial y preescolar para niñas y niños en condición de vulnerabilidad económica brindados en CDI, CEDI y CAIC </v>
      </c>
      <c r="G341" s="49" t="str">
        <f ca="1">IFERROR(__xludf.DUMMYFUNCTION("""COMPUTED_VALUE"""),"Porcentaje de demanda cubierta sobre servicios de atención educativa y asistencial para niñas y niños en condición de vulnerabilidad económica en 2023")</f>
        <v>Porcentaje de demanda cubierta sobre servicios de atención educativa y asistencial para niñas y niños en condición de vulnerabilidad económica en 2023</v>
      </c>
      <c r="H341" s="49" t="str">
        <f ca="1">IFERROR(__xludf.DUMMYFUNCTION("""COMPUTED_VALUE"""),"AH OCTUBRE")</f>
        <v>AH OCTUBRE</v>
      </c>
      <c r="I341" s="49" t="str">
        <f ca="1">IFERROR(__xludf.DUMMYFUNCTION("""COMPUTED_VALUE"""),"Octubre")</f>
        <v>Octubre</v>
      </c>
      <c r="J341" s="49" t="str">
        <f ca="1">IFERROR(__xludf.DUMMYFUNCTION("""COMPUTED_VALUE"""),"AH")</f>
        <v>AH</v>
      </c>
      <c r="K341" s="50">
        <f ca="1">IFERROR(__xludf.DUMMYFUNCTION("""COMPUTED_VALUE"""),0)</f>
        <v>0</v>
      </c>
      <c r="L341" s="49" t="str">
        <f ca="1">IFERROR(__xludf.DUMMYFUNCTION("""COMPUTED_VALUE"""),"TRIMESTRE 4")</f>
        <v>TRIMESTRE 4</v>
      </c>
      <c r="M341" s="49" t="str">
        <f ca="1">IFERROR(__xludf.DUMMYFUNCTION("""COMPUTED_VALUE"""),"ADOLESCENTES HOMBRES")</f>
        <v>ADOLESCENTES HOMBRES</v>
      </c>
    </row>
    <row r="342" spans="1:13">
      <c r="A342" s="49" t="str">
        <f ca="1">IFERROR(__xludf.DUMMYFUNCTION("""COMPUTED_VALUE"""),"5.1.1.0")</f>
        <v>5.1.1.0</v>
      </c>
      <c r="B342" s="49" t="str">
        <f ca="1">IFERROR(__xludf.DUMMYFUNCTION("""COMPUTED_VALUE"""),"Atención en Centros de Desarrollo Infantil/Jefatura del Departamento de CDI, CAIC  y CEDI/Dirección del Área de Centros de Atención Infantil/Coord.3. Operación")</f>
        <v>Atención en Centros de Desarrollo Infantil/Jefatura del Departamento de CDI, CAIC  y CEDI/Dirección del Área de Centros de Atención Infantil/Coord.3. Operación</v>
      </c>
      <c r="C342" s="49" t="str">
        <f ca="1">IFERROR(__xludf.DUMMYFUNCTION("""COMPUTED_VALUE"""),"3. Operación")</f>
        <v>3. Operación</v>
      </c>
      <c r="D342" s="49" t="str">
        <f ca="1">IFERROR(__xludf.DUMMYFUNCTION("""COMPUTED_VALUE"""),"Guadalajara bien educada")</f>
        <v>Guadalajara bien educada</v>
      </c>
      <c r="E342" s="49" t="str">
        <f ca="1">IFERROR(__xludf.DUMMYFUNCTION("""COMPUTED_VALUE"""),"Atención en Centros de Desarrollo Infantil")</f>
        <v>Atención en Centros de Desarrollo Infantil</v>
      </c>
      <c r="F342" s="49" t="str">
        <f ca="1">IFERROR(__xludf.DUMMYFUNCTION("""COMPUTED_VALUE"""),"C1. Servicio de educación inicial y preescolar para niñas y niños en condición de vulnerabilidad económica brindados en CDI, CEDI y CAIC ")</f>
        <v xml:space="preserve">C1. Servicio de educación inicial y preescolar para niñas y niños en condición de vulnerabilidad económica brindados en CDI, CEDI y CAIC </v>
      </c>
      <c r="G342" s="49" t="str">
        <f ca="1">IFERROR(__xludf.DUMMYFUNCTION("""COMPUTED_VALUE"""),"Porcentaje de demanda cubierta sobre servicios de atención educativa y asistencial para niñas y niños en condición de vulnerabilidad económica en 2023")</f>
        <v>Porcentaje de demanda cubierta sobre servicios de atención educativa y asistencial para niñas y niños en condición de vulnerabilidad económica en 2023</v>
      </c>
      <c r="H342" s="49" t="str">
        <f ca="1">IFERROR(__xludf.DUMMYFUNCTION("""COMPUTED_VALUE"""),"MUJ OCTUBRE")</f>
        <v>MUJ OCTUBRE</v>
      </c>
      <c r="I342" s="49" t="str">
        <f ca="1">IFERROR(__xludf.DUMMYFUNCTION("""COMPUTED_VALUE"""),"Octubre")</f>
        <v>Octubre</v>
      </c>
      <c r="J342" s="49" t="str">
        <f ca="1">IFERROR(__xludf.DUMMYFUNCTION("""COMPUTED_VALUE"""),"MUJ")</f>
        <v>MUJ</v>
      </c>
      <c r="K342" s="50">
        <f ca="1">IFERROR(__xludf.DUMMYFUNCTION("""COMPUTED_VALUE"""),0)</f>
        <v>0</v>
      </c>
      <c r="L342" s="49" t="str">
        <f ca="1">IFERROR(__xludf.DUMMYFUNCTION("""COMPUTED_VALUE"""),"TRIMESTRE 4")</f>
        <v>TRIMESTRE 4</v>
      </c>
      <c r="M342" s="49" t="str">
        <f ca="1">IFERROR(__xludf.DUMMYFUNCTION("""COMPUTED_VALUE"""),"MUJERES ADULTAS")</f>
        <v>MUJERES ADULTAS</v>
      </c>
    </row>
    <row r="343" spans="1:13">
      <c r="A343" s="49" t="str">
        <f ca="1">IFERROR(__xludf.DUMMYFUNCTION("""COMPUTED_VALUE"""),"5.1.1.0")</f>
        <v>5.1.1.0</v>
      </c>
      <c r="B343" s="49" t="str">
        <f ca="1">IFERROR(__xludf.DUMMYFUNCTION("""COMPUTED_VALUE"""),"Atención en Centros de Desarrollo Infantil/Jefatura del Departamento de CDI, CAIC  y CEDI/Dirección del Área de Centros de Atención Infantil/Coord.3. Operación")</f>
        <v>Atención en Centros de Desarrollo Infantil/Jefatura del Departamento de CDI, CAIC  y CEDI/Dirección del Área de Centros de Atención Infantil/Coord.3. Operación</v>
      </c>
      <c r="C343" s="49" t="str">
        <f ca="1">IFERROR(__xludf.DUMMYFUNCTION("""COMPUTED_VALUE"""),"3. Operación")</f>
        <v>3. Operación</v>
      </c>
      <c r="D343" s="49" t="str">
        <f ca="1">IFERROR(__xludf.DUMMYFUNCTION("""COMPUTED_VALUE"""),"Guadalajara bien educada")</f>
        <v>Guadalajara bien educada</v>
      </c>
      <c r="E343" s="49" t="str">
        <f ca="1">IFERROR(__xludf.DUMMYFUNCTION("""COMPUTED_VALUE"""),"Atención en Centros de Desarrollo Infantil")</f>
        <v>Atención en Centros de Desarrollo Infantil</v>
      </c>
      <c r="F343" s="49" t="str">
        <f ca="1">IFERROR(__xludf.DUMMYFUNCTION("""COMPUTED_VALUE"""),"C1. Servicio de educación inicial y preescolar para niñas y niños en condición de vulnerabilidad económica brindados en CDI, CEDI y CAIC ")</f>
        <v xml:space="preserve">C1. Servicio de educación inicial y preescolar para niñas y niños en condición de vulnerabilidad económica brindados en CDI, CEDI y CAIC </v>
      </c>
      <c r="G343" s="49" t="str">
        <f ca="1">IFERROR(__xludf.DUMMYFUNCTION("""COMPUTED_VALUE"""),"Porcentaje de demanda cubierta sobre servicios de atención educativa y asistencial para niñas y niños en condición de vulnerabilidad económica en 2023")</f>
        <v>Porcentaje de demanda cubierta sobre servicios de atención educativa y asistencial para niñas y niños en condición de vulnerabilidad económica en 2023</v>
      </c>
      <c r="H343" s="49" t="str">
        <f ca="1">IFERROR(__xludf.DUMMYFUNCTION("""COMPUTED_VALUE"""),"HOM OCTUBRE")</f>
        <v>HOM OCTUBRE</v>
      </c>
      <c r="I343" s="49" t="str">
        <f ca="1">IFERROR(__xludf.DUMMYFUNCTION("""COMPUTED_VALUE"""),"Octubre")</f>
        <v>Octubre</v>
      </c>
      <c r="J343" s="49" t="str">
        <f ca="1">IFERROR(__xludf.DUMMYFUNCTION("""COMPUTED_VALUE"""),"HOM")</f>
        <v>HOM</v>
      </c>
      <c r="K343" s="50">
        <f ca="1">IFERROR(__xludf.DUMMYFUNCTION("""COMPUTED_VALUE"""),0)</f>
        <v>0</v>
      </c>
      <c r="L343" s="49" t="str">
        <f ca="1">IFERROR(__xludf.DUMMYFUNCTION("""COMPUTED_VALUE"""),"TRIMESTRE 4")</f>
        <v>TRIMESTRE 4</v>
      </c>
      <c r="M343" s="49" t="str">
        <f ca="1">IFERROR(__xludf.DUMMYFUNCTION("""COMPUTED_VALUE"""),"HOMBRES ADULTOS")</f>
        <v>HOMBRES ADULTOS</v>
      </c>
    </row>
    <row r="344" spans="1:13">
      <c r="A344" s="49" t="str">
        <f ca="1">IFERROR(__xludf.DUMMYFUNCTION("""COMPUTED_VALUE"""),"5.1.1.0")</f>
        <v>5.1.1.0</v>
      </c>
      <c r="B344" s="49" t="str">
        <f ca="1">IFERROR(__xludf.DUMMYFUNCTION("""COMPUTED_VALUE"""),"Atención en Centros de Desarrollo Infantil/Jefatura del Departamento de CDI, CAIC  y CEDI/Dirección del Área de Centros de Atención Infantil/Coord.3. Operación")</f>
        <v>Atención en Centros de Desarrollo Infantil/Jefatura del Departamento de CDI, CAIC  y CEDI/Dirección del Área de Centros de Atención Infantil/Coord.3. Operación</v>
      </c>
      <c r="C344" s="49" t="str">
        <f ca="1">IFERROR(__xludf.DUMMYFUNCTION("""COMPUTED_VALUE"""),"3. Operación")</f>
        <v>3. Operación</v>
      </c>
      <c r="D344" s="49" t="str">
        <f ca="1">IFERROR(__xludf.DUMMYFUNCTION("""COMPUTED_VALUE"""),"Guadalajara bien educada")</f>
        <v>Guadalajara bien educada</v>
      </c>
      <c r="E344" s="49" t="str">
        <f ca="1">IFERROR(__xludf.DUMMYFUNCTION("""COMPUTED_VALUE"""),"Atención en Centros de Desarrollo Infantil")</f>
        <v>Atención en Centros de Desarrollo Infantil</v>
      </c>
      <c r="F344" s="49" t="str">
        <f ca="1">IFERROR(__xludf.DUMMYFUNCTION("""COMPUTED_VALUE"""),"C1. Servicio de educación inicial y preescolar para niñas y niños en condición de vulnerabilidad económica brindados en CDI, CEDI y CAIC ")</f>
        <v xml:space="preserve">C1. Servicio de educación inicial y preescolar para niñas y niños en condición de vulnerabilidad económica brindados en CDI, CEDI y CAIC </v>
      </c>
      <c r="G344" s="49" t="str">
        <f ca="1">IFERROR(__xludf.DUMMYFUNCTION("""COMPUTED_VALUE"""),"Porcentaje de demanda cubierta sobre servicios de atención educativa y asistencial para niñas y niños en condición de vulnerabilidad económica en 2023")</f>
        <v>Porcentaje de demanda cubierta sobre servicios de atención educativa y asistencial para niñas y niños en condición de vulnerabilidad económica en 2023</v>
      </c>
      <c r="H344" s="49" t="str">
        <f ca="1">IFERROR(__xludf.DUMMYFUNCTION("""COMPUTED_VALUE"""),"AMM OCTUBRE")</f>
        <v>AMM OCTUBRE</v>
      </c>
      <c r="I344" s="49" t="str">
        <f ca="1">IFERROR(__xludf.DUMMYFUNCTION("""COMPUTED_VALUE"""),"Octubre")</f>
        <v>Octubre</v>
      </c>
      <c r="J344" s="49" t="str">
        <f ca="1">IFERROR(__xludf.DUMMYFUNCTION("""COMPUTED_VALUE"""),"AMM")</f>
        <v>AMM</v>
      </c>
      <c r="K344" s="50">
        <f ca="1">IFERROR(__xludf.DUMMYFUNCTION("""COMPUTED_VALUE"""),0)</f>
        <v>0</v>
      </c>
      <c r="L344" s="49" t="str">
        <f ca="1">IFERROR(__xludf.DUMMYFUNCTION("""COMPUTED_VALUE"""),"TRIMESTRE 4")</f>
        <v>TRIMESTRE 4</v>
      </c>
      <c r="M344" s="49" t="str">
        <f ca="1">IFERROR(__xludf.DUMMYFUNCTION("""COMPUTED_VALUE"""),"ADULTA MAYOR MUJER")</f>
        <v>ADULTA MAYOR MUJER</v>
      </c>
    </row>
    <row r="345" spans="1:13">
      <c r="A345" s="49" t="str">
        <f ca="1">IFERROR(__xludf.DUMMYFUNCTION("""COMPUTED_VALUE"""),"5.1.1.0")</f>
        <v>5.1.1.0</v>
      </c>
      <c r="B345" s="49" t="str">
        <f ca="1">IFERROR(__xludf.DUMMYFUNCTION("""COMPUTED_VALUE"""),"Atención en Centros de Desarrollo Infantil/Jefatura del Departamento de CDI, CAIC  y CEDI/Dirección del Área de Centros de Atención Infantil/Coord.3. Operación")</f>
        <v>Atención en Centros de Desarrollo Infantil/Jefatura del Departamento de CDI, CAIC  y CEDI/Dirección del Área de Centros de Atención Infantil/Coord.3. Operación</v>
      </c>
      <c r="C345" s="49" t="str">
        <f ca="1">IFERROR(__xludf.DUMMYFUNCTION("""COMPUTED_VALUE"""),"3. Operación")</f>
        <v>3. Operación</v>
      </c>
      <c r="D345" s="49" t="str">
        <f ca="1">IFERROR(__xludf.DUMMYFUNCTION("""COMPUTED_VALUE"""),"Guadalajara bien educada")</f>
        <v>Guadalajara bien educada</v>
      </c>
      <c r="E345" s="49" t="str">
        <f ca="1">IFERROR(__xludf.DUMMYFUNCTION("""COMPUTED_VALUE"""),"Atención en Centros de Desarrollo Infantil")</f>
        <v>Atención en Centros de Desarrollo Infantil</v>
      </c>
      <c r="F345" s="49" t="str">
        <f ca="1">IFERROR(__xludf.DUMMYFUNCTION("""COMPUTED_VALUE"""),"C1. Servicio de educación inicial y preescolar para niñas y niños en condición de vulnerabilidad económica brindados en CDI, CEDI y CAIC ")</f>
        <v xml:space="preserve">C1. Servicio de educación inicial y preescolar para niñas y niños en condición de vulnerabilidad económica brindados en CDI, CEDI y CAIC </v>
      </c>
      <c r="G345" s="49" t="str">
        <f ca="1">IFERROR(__xludf.DUMMYFUNCTION("""COMPUTED_VALUE"""),"Porcentaje de demanda cubierta sobre servicios de atención educativa y asistencial para niñas y niños en condición de vulnerabilidad económica en 2023")</f>
        <v>Porcentaje de demanda cubierta sobre servicios de atención educativa y asistencial para niñas y niños en condición de vulnerabilidad económica en 2023</v>
      </c>
      <c r="H345" s="49" t="str">
        <f ca="1">IFERROR(__xludf.DUMMYFUNCTION("""COMPUTED_VALUE"""),"AMH OCTUBRE")</f>
        <v>AMH OCTUBRE</v>
      </c>
      <c r="I345" s="49" t="str">
        <f ca="1">IFERROR(__xludf.DUMMYFUNCTION("""COMPUTED_VALUE"""),"Octubre")</f>
        <v>Octubre</v>
      </c>
      <c r="J345" s="49" t="str">
        <f ca="1">IFERROR(__xludf.DUMMYFUNCTION("""COMPUTED_VALUE"""),"AMH")</f>
        <v>AMH</v>
      </c>
      <c r="K345" s="50">
        <f ca="1">IFERROR(__xludf.DUMMYFUNCTION("""COMPUTED_VALUE"""),0)</f>
        <v>0</v>
      </c>
      <c r="L345" s="49" t="str">
        <f ca="1">IFERROR(__xludf.DUMMYFUNCTION("""COMPUTED_VALUE"""),"TRIMESTRE 4")</f>
        <v>TRIMESTRE 4</v>
      </c>
      <c r="M345" s="49" t="str">
        <f ca="1">IFERROR(__xludf.DUMMYFUNCTION("""COMPUTED_VALUE"""),"ADULTO MAYOR HOMBRE")</f>
        <v>ADULTO MAYOR HOMBRE</v>
      </c>
    </row>
    <row r="346" spans="1:13">
      <c r="A346" s="49" t="str">
        <f ca="1">IFERROR(__xludf.DUMMYFUNCTION("""COMPUTED_VALUE"""),"5.1.1.1")</f>
        <v>5.1.1.1</v>
      </c>
      <c r="B346" s="49" t="str">
        <f ca="1">IFERROR(__xludf.DUMMYFUNCTION("""COMPUTED_VALUE"""),"Atención en Centros de Desarrollo Infantil/Jefatura del Departamento de CDI, CAIC  y CEDI/Dirección del Área de Centros de Atención Infantil/Coord.3. Operación")</f>
        <v>Atención en Centros de Desarrollo Infantil/Jefatura del Departamento de CDI, CAIC  y CEDI/Dirección del Área de Centros de Atención Infantil/Coord.3. Operación</v>
      </c>
      <c r="C346" s="49" t="str">
        <f ca="1">IFERROR(__xludf.DUMMYFUNCTION("""COMPUTED_VALUE"""),"3. Operación")</f>
        <v>3. Operación</v>
      </c>
      <c r="D346" s="49" t="str">
        <f ca="1">IFERROR(__xludf.DUMMYFUNCTION("""COMPUTED_VALUE"""),"Guadalajara bien educada")</f>
        <v>Guadalajara bien educada</v>
      </c>
      <c r="E346" s="49" t="str">
        <f ca="1">IFERROR(__xludf.DUMMYFUNCTION("""COMPUTED_VALUE"""),"Atención en Centros de Desarrollo Infantil")</f>
        <v>Atención en Centros de Desarrollo Infantil</v>
      </c>
      <c r="F346" s="49" t="str">
        <f ca="1">IFERROR(__xludf.DUMMYFUNCTION("""COMPUTED_VALUE"""),"A1C1. Procesos de formación brindados en CDI, CEDI y CAIC de educación inicial y preescolar ")</f>
        <v xml:space="preserve">A1C1. Procesos de formación brindados en CDI, CEDI y CAIC de educación inicial y preescolar </v>
      </c>
      <c r="G346" s="49" t="str">
        <f ca="1">IFERROR(__xludf.DUMMYFUNCTION("""COMPUTED_VALUE"""),"Porcentaje de Niñas y Niños que reciben en educación inicial y preescolar en CDI, CEDI y CAIC en 2023")</f>
        <v>Porcentaje de Niñas y Niños que reciben en educación inicial y preescolar en CDI, CEDI y CAIC en 2023</v>
      </c>
      <c r="H346" s="49" t="str">
        <f ca="1">IFERROR(__xludf.DUMMYFUNCTION("""COMPUTED_VALUE"""),"NAS OCTUBRE")</f>
        <v>NAS OCTUBRE</v>
      </c>
      <c r="I346" s="49" t="str">
        <f ca="1">IFERROR(__xludf.DUMMYFUNCTION("""COMPUTED_VALUE"""),"Octubre")</f>
        <v>Octubre</v>
      </c>
      <c r="J346" s="49" t="str">
        <f ca="1">IFERROR(__xludf.DUMMYFUNCTION("""COMPUTED_VALUE"""),"NAS")</f>
        <v>NAS</v>
      </c>
      <c r="K346" s="50">
        <f ca="1">IFERROR(__xludf.DUMMYFUNCTION("""COMPUTED_VALUE"""),25)</f>
        <v>25</v>
      </c>
      <c r="L346" s="49" t="str">
        <f ca="1">IFERROR(__xludf.DUMMYFUNCTION("""COMPUTED_VALUE"""),"TRIMESTRE 4")</f>
        <v>TRIMESTRE 4</v>
      </c>
      <c r="M346" s="49" t="str">
        <f ca="1">IFERROR(__xludf.DUMMYFUNCTION("""COMPUTED_VALUE"""),"NIÑAS")</f>
        <v>NIÑAS</v>
      </c>
    </row>
    <row r="347" spans="1:13">
      <c r="A347" s="49" t="str">
        <f ca="1">IFERROR(__xludf.DUMMYFUNCTION("""COMPUTED_VALUE"""),"5.1.1.1")</f>
        <v>5.1.1.1</v>
      </c>
      <c r="B347" s="49" t="str">
        <f ca="1">IFERROR(__xludf.DUMMYFUNCTION("""COMPUTED_VALUE"""),"Atención en Centros de Desarrollo Infantil/Jefatura del Departamento de CDI, CAIC  y CEDI/Dirección del Área de Centros de Atención Infantil/Coord.3. Operación")</f>
        <v>Atención en Centros de Desarrollo Infantil/Jefatura del Departamento de CDI, CAIC  y CEDI/Dirección del Área de Centros de Atención Infantil/Coord.3. Operación</v>
      </c>
      <c r="C347" s="49" t="str">
        <f ca="1">IFERROR(__xludf.DUMMYFUNCTION("""COMPUTED_VALUE"""),"3. Operación")</f>
        <v>3. Operación</v>
      </c>
      <c r="D347" s="49" t="str">
        <f ca="1">IFERROR(__xludf.DUMMYFUNCTION("""COMPUTED_VALUE"""),"Guadalajara bien educada")</f>
        <v>Guadalajara bien educada</v>
      </c>
      <c r="E347" s="49" t="str">
        <f ca="1">IFERROR(__xludf.DUMMYFUNCTION("""COMPUTED_VALUE"""),"Atención en Centros de Desarrollo Infantil")</f>
        <v>Atención en Centros de Desarrollo Infantil</v>
      </c>
      <c r="F347" s="49" t="str">
        <f ca="1">IFERROR(__xludf.DUMMYFUNCTION("""COMPUTED_VALUE"""),"A1C1. Procesos de formación brindados en CDI, CEDI y CAIC de educación inicial y preescolar ")</f>
        <v xml:space="preserve">A1C1. Procesos de formación brindados en CDI, CEDI y CAIC de educación inicial y preescolar </v>
      </c>
      <c r="G347" s="49" t="str">
        <f ca="1">IFERROR(__xludf.DUMMYFUNCTION("""COMPUTED_VALUE"""),"Porcentaje de Niñas y Niños que reciben en educación inicial y preescolar en CDI, CEDI y CAIC en 2023")</f>
        <v>Porcentaje de Niñas y Niños que reciben en educación inicial y preescolar en CDI, CEDI y CAIC en 2023</v>
      </c>
      <c r="H347" s="49" t="str">
        <f ca="1">IFERROR(__xludf.DUMMYFUNCTION("""COMPUTED_VALUE"""),"NOS OCTUBRE")</f>
        <v>NOS OCTUBRE</v>
      </c>
      <c r="I347" s="49" t="str">
        <f ca="1">IFERROR(__xludf.DUMMYFUNCTION("""COMPUTED_VALUE"""),"Octubre")</f>
        <v>Octubre</v>
      </c>
      <c r="J347" s="49" t="str">
        <f ca="1">IFERROR(__xludf.DUMMYFUNCTION("""COMPUTED_VALUE"""),"NOS")</f>
        <v>NOS</v>
      </c>
      <c r="K347" s="50">
        <f ca="1">IFERROR(__xludf.DUMMYFUNCTION("""COMPUTED_VALUE"""),25)</f>
        <v>25</v>
      </c>
      <c r="L347" s="49" t="str">
        <f ca="1">IFERROR(__xludf.DUMMYFUNCTION("""COMPUTED_VALUE"""),"TRIMESTRE 4")</f>
        <v>TRIMESTRE 4</v>
      </c>
      <c r="M347" s="49" t="str">
        <f ca="1">IFERROR(__xludf.DUMMYFUNCTION("""COMPUTED_VALUE"""),"NIÑOS")</f>
        <v>NIÑOS</v>
      </c>
    </row>
    <row r="348" spans="1:13">
      <c r="A348" s="49" t="str">
        <f ca="1">IFERROR(__xludf.DUMMYFUNCTION("""COMPUTED_VALUE"""),"5.1.1.1")</f>
        <v>5.1.1.1</v>
      </c>
      <c r="B348" s="49" t="str">
        <f ca="1">IFERROR(__xludf.DUMMYFUNCTION("""COMPUTED_VALUE"""),"Atención en Centros de Desarrollo Infantil/Jefatura del Departamento de CDI, CAIC  y CEDI/Dirección del Área de Centros de Atención Infantil/Coord.3. Operación")</f>
        <v>Atención en Centros de Desarrollo Infantil/Jefatura del Departamento de CDI, CAIC  y CEDI/Dirección del Área de Centros de Atención Infantil/Coord.3. Operación</v>
      </c>
      <c r="C348" s="49" t="str">
        <f ca="1">IFERROR(__xludf.DUMMYFUNCTION("""COMPUTED_VALUE"""),"3. Operación")</f>
        <v>3. Operación</v>
      </c>
      <c r="D348" s="49" t="str">
        <f ca="1">IFERROR(__xludf.DUMMYFUNCTION("""COMPUTED_VALUE"""),"Guadalajara bien educada")</f>
        <v>Guadalajara bien educada</v>
      </c>
      <c r="E348" s="49" t="str">
        <f ca="1">IFERROR(__xludf.DUMMYFUNCTION("""COMPUTED_VALUE"""),"Atención en Centros de Desarrollo Infantil")</f>
        <v>Atención en Centros de Desarrollo Infantil</v>
      </c>
      <c r="F348" s="49" t="str">
        <f ca="1">IFERROR(__xludf.DUMMYFUNCTION("""COMPUTED_VALUE"""),"A1C1. Procesos de formación brindados en CDI, CEDI y CAIC de educación inicial y preescolar ")</f>
        <v xml:space="preserve">A1C1. Procesos de formación brindados en CDI, CEDI y CAIC de educación inicial y preescolar </v>
      </c>
      <c r="G348" s="49" t="str">
        <f ca="1">IFERROR(__xludf.DUMMYFUNCTION("""COMPUTED_VALUE"""),"Porcentaje de Niñas y Niños que reciben en educación inicial y preescolar en CDI, CEDI y CAIC en 2023")</f>
        <v>Porcentaje de Niñas y Niños que reciben en educación inicial y preescolar en CDI, CEDI y CAIC en 2023</v>
      </c>
      <c r="H348" s="49" t="str">
        <f ca="1">IFERROR(__xludf.DUMMYFUNCTION("""COMPUTED_VALUE"""),"AM OCTUBRE")</f>
        <v>AM OCTUBRE</v>
      </c>
      <c r="I348" s="49" t="str">
        <f ca="1">IFERROR(__xludf.DUMMYFUNCTION("""COMPUTED_VALUE"""),"Octubre")</f>
        <v>Octubre</v>
      </c>
      <c r="J348" s="49" t="str">
        <f ca="1">IFERROR(__xludf.DUMMYFUNCTION("""COMPUTED_VALUE"""),"AM")</f>
        <v>AM</v>
      </c>
      <c r="K348" s="50">
        <f ca="1">IFERROR(__xludf.DUMMYFUNCTION("""COMPUTED_VALUE"""),0)</f>
        <v>0</v>
      </c>
      <c r="L348" s="49" t="str">
        <f ca="1">IFERROR(__xludf.DUMMYFUNCTION("""COMPUTED_VALUE"""),"TRIMESTRE 4")</f>
        <v>TRIMESTRE 4</v>
      </c>
      <c r="M348" s="49" t="str">
        <f ca="1">IFERROR(__xludf.DUMMYFUNCTION("""COMPUTED_VALUE"""),"ADOLESCENTES MUJERES")</f>
        <v>ADOLESCENTES MUJERES</v>
      </c>
    </row>
    <row r="349" spans="1:13">
      <c r="A349" s="49" t="str">
        <f ca="1">IFERROR(__xludf.DUMMYFUNCTION("""COMPUTED_VALUE"""),"5.1.1.1")</f>
        <v>5.1.1.1</v>
      </c>
      <c r="B349" s="49" t="str">
        <f ca="1">IFERROR(__xludf.DUMMYFUNCTION("""COMPUTED_VALUE"""),"Atención en Centros de Desarrollo Infantil/Jefatura del Departamento de CDI, CAIC  y CEDI/Dirección del Área de Centros de Atención Infantil/Coord.3. Operación")</f>
        <v>Atención en Centros de Desarrollo Infantil/Jefatura del Departamento de CDI, CAIC  y CEDI/Dirección del Área de Centros de Atención Infantil/Coord.3. Operación</v>
      </c>
      <c r="C349" s="49" t="str">
        <f ca="1">IFERROR(__xludf.DUMMYFUNCTION("""COMPUTED_VALUE"""),"3. Operación")</f>
        <v>3. Operación</v>
      </c>
      <c r="D349" s="49" t="str">
        <f ca="1">IFERROR(__xludf.DUMMYFUNCTION("""COMPUTED_VALUE"""),"Guadalajara bien educada")</f>
        <v>Guadalajara bien educada</v>
      </c>
      <c r="E349" s="49" t="str">
        <f ca="1">IFERROR(__xludf.DUMMYFUNCTION("""COMPUTED_VALUE"""),"Atención en Centros de Desarrollo Infantil")</f>
        <v>Atención en Centros de Desarrollo Infantil</v>
      </c>
      <c r="F349" s="49" t="str">
        <f ca="1">IFERROR(__xludf.DUMMYFUNCTION("""COMPUTED_VALUE"""),"A1C1. Procesos de formación brindados en CDI, CEDI y CAIC de educación inicial y preescolar ")</f>
        <v xml:space="preserve">A1C1. Procesos de formación brindados en CDI, CEDI y CAIC de educación inicial y preescolar </v>
      </c>
      <c r="G349" s="49" t="str">
        <f ca="1">IFERROR(__xludf.DUMMYFUNCTION("""COMPUTED_VALUE"""),"Porcentaje de Niñas y Niños que reciben en educación inicial y preescolar en CDI, CEDI y CAIC en 2023")</f>
        <v>Porcentaje de Niñas y Niños que reciben en educación inicial y preescolar en CDI, CEDI y CAIC en 2023</v>
      </c>
      <c r="H349" s="49" t="str">
        <f ca="1">IFERROR(__xludf.DUMMYFUNCTION("""COMPUTED_VALUE"""),"AH OCTUBRE")</f>
        <v>AH OCTUBRE</v>
      </c>
      <c r="I349" s="49" t="str">
        <f ca="1">IFERROR(__xludf.DUMMYFUNCTION("""COMPUTED_VALUE"""),"Octubre")</f>
        <v>Octubre</v>
      </c>
      <c r="J349" s="49" t="str">
        <f ca="1">IFERROR(__xludf.DUMMYFUNCTION("""COMPUTED_VALUE"""),"AH")</f>
        <v>AH</v>
      </c>
      <c r="K349" s="50">
        <f ca="1">IFERROR(__xludf.DUMMYFUNCTION("""COMPUTED_VALUE"""),0)</f>
        <v>0</v>
      </c>
      <c r="L349" s="49" t="str">
        <f ca="1">IFERROR(__xludf.DUMMYFUNCTION("""COMPUTED_VALUE"""),"TRIMESTRE 4")</f>
        <v>TRIMESTRE 4</v>
      </c>
      <c r="M349" s="49" t="str">
        <f ca="1">IFERROR(__xludf.DUMMYFUNCTION("""COMPUTED_VALUE"""),"ADOLESCENTES HOMBRES")</f>
        <v>ADOLESCENTES HOMBRES</v>
      </c>
    </row>
    <row r="350" spans="1:13">
      <c r="A350" s="49" t="str">
        <f ca="1">IFERROR(__xludf.DUMMYFUNCTION("""COMPUTED_VALUE"""),"5.1.1.1")</f>
        <v>5.1.1.1</v>
      </c>
      <c r="B350" s="49" t="str">
        <f ca="1">IFERROR(__xludf.DUMMYFUNCTION("""COMPUTED_VALUE"""),"Atención en Centros de Desarrollo Infantil/Jefatura del Departamento de CDI, CAIC  y CEDI/Dirección del Área de Centros de Atención Infantil/Coord.3. Operación")</f>
        <v>Atención en Centros de Desarrollo Infantil/Jefatura del Departamento de CDI, CAIC  y CEDI/Dirección del Área de Centros de Atención Infantil/Coord.3. Operación</v>
      </c>
      <c r="C350" s="49" t="str">
        <f ca="1">IFERROR(__xludf.DUMMYFUNCTION("""COMPUTED_VALUE"""),"3. Operación")</f>
        <v>3. Operación</v>
      </c>
      <c r="D350" s="49" t="str">
        <f ca="1">IFERROR(__xludf.DUMMYFUNCTION("""COMPUTED_VALUE"""),"Guadalajara bien educada")</f>
        <v>Guadalajara bien educada</v>
      </c>
      <c r="E350" s="49" t="str">
        <f ca="1">IFERROR(__xludf.DUMMYFUNCTION("""COMPUTED_VALUE"""),"Atención en Centros de Desarrollo Infantil")</f>
        <v>Atención en Centros de Desarrollo Infantil</v>
      </c>
      <c r="F350" s="49" t="str">
        <f ca="1">IFERROR(__xludf.DUMMYFUNCTION("""COMPUTED_VALUE"""),"A1C1. Procesos de formación brindados en CDI, CEDI y CAIC de educación inicial y preescolar ")</f>
        <v xml:space="preserve">A1C1. Procesos de formación brindados en CDI, CEDI y CAIC de educación inicial y preescolar </v>
      </c>
      <c r="G350" s="49" t="str">
        <f ca="1">IFERROR(__xludf.DUMMYFUNCTION("""COMPUTED_VALUE"""),"Porcentaje de Niñas y Niños que reciben en educación inicial y preescolar en CDI, CEDI y CAIC en 2023")</f>
        <v>Porcentaje de Niñas y Niños que reciben en educación inicial y preescolar en CDI, CEDI y CAIC en 2023</v>
      </c>
      <c r="H350" s="49" t="str">
        <f ca="1">IFERROR(__xludf.DUMMYFUNCTION("""COMPUTED_VALUE"""),"MUJ OCTUBRE")</f>
        <v>MUJ OCTUBRE</v>
      </c>
      <c r="I350" s="49" t="str">
        <f ca="1">IFERROR(__xludf.DUMMYFUNCTION("""COMPUTED_VALUE"""),"Octubre")</f>
        <v>Octubre</v>
      </c>
      <c r="J350" s="49" t="str">
        <f ca="1">IFERROR(__xludf.DUMMYFUNCTION("""COMPUTED_VALUE"""),"MUJ")</f>
        <v>MUJ</v>
      </c>
      <c r="K350" s="50">
        <f ca="1">IFERROR(__xludf.DUMMYFUNCTION("""COMPUTED_VALUE"""),0)</f>
        <v>0</v>
      </c>
      <c r="L350" s="49" t="str">
        <f ca="1">IFERROR(__xludf.DUMMYFUNCTION("""COMPUTED_VALUE"""),"TRIMESTRE 4")</f>
        <v>TRIMESTRE 4</v>
      </c>
      <c r="M350" s="49" t="str">
        <f ca="1">IFERROR(__xludf.DUMMYFUNCTION("""COMPUTED_VALUE"""),"MUJERES ADULTAS")</f>
        <v>MUJERES ADULTAS</v>
      </c>
    </row>
    <row r="351" spans="1:13">
      <c r="A351" s="49" t="str">
        <f ca="1">IFERROR(__xludf.DUMMYFUNCTION("""COMPUTED_VALUE"""),"5.1.1.1")</f>
        <v>5.1.1.1</v>
      </c>
      <c r="B351" s="49" t="str">
        <f ca="1">IFERROR(__xludf.DUMMYFUNCTION("""COMPUTED_VALUE"""),"Atención en Centros de Desarrollo Infantil/Jefatura del Departamento de CDI, CAIC  y CEDI/Dirección del Área de Centros de Atención Infantil/Coord.3. Operación")</f>
        <v>Atención en Centros de Desarrollo Infantil/Jefatura del Departamento de CDI, CAIC  y CEDI/Dirección del Área de Centros de Atención Infantil/Coord.3. Operación</v>
      </c>
      <c r="C351" s="49" t="str">
        <f ca="1">IFERROR(__xludf.DUMMYFUNCTION("""COMPUTED_VALUE"""),"3. Operación")</f>
        <v>3. Operación</v>
      </c>
      <c r="D351" s="49" t="str">
        <f ca="1">IFERROR(__xludf.DUMMYFUNCTION("""COMPUTED_VALUE"""),"Guadalajara bien educada")</f>
        <v>Guadalajara bien educada</v>
      </c>
      <c r="E351" s="49" t="str">
        <f ca="1">IFERROR(__xludf.DUMMYFUNCTION("""COMPUTED_VALUE"""),"Atención en Centros de Desarrollo Infantil")</f>
        <v>Atención en Centros de Desarrollo Infantil</v>
      </c>
      <c r="F351" s="49" t="str">
        <f ca="1">IFERROR(__xludf.DUMMYFUNCTION("""COMPUTED_VALUE"""),"A1C1. Procesos de formación brindados en CDI, CEDI y CAIC de educación inicial y preescolar ")</f>
        <v xml:space="preserve">A1C1. Procesos de formación brindados en CDI, CEDI y CAIC de educación inicial y preescolar </v>
      </c>
      <c r="G351" s="49" t="str">
        <f ca="1">IFERROR(__xludf.DUMMYFUNCTION("""COMPUTED_VALUE"""),"Porcentaje de Niñas y Niños que reciben en educación inicial y preescolar en CDI, CEDI y CAIC en 2023")</f>
        <v>Porcentaje de Niñas y Niños que reciben en educación inicial y preescolar en CDI, CEDI y CAIC en 2023</v>
      </c>
      <c r="H351" s="49" t="str">
        <f ca="1">IFERROR(__xludf.DUMMYFUNCTION("""COMPUTED_VALUE"""),"HOM OCTUBRE")</f>
        <v>HOM OCTUBRE</v>
      </c>
      <c r="I351" s="49" t="str">
        <f ca="1">IFERROR(__xludf.DUMMYFUNCTION("""COMPUTED_VALUE"""),"Octubre")</f>
        <v>Octubre</v>
      </c>
      <c r="J351" s="49" t="str">
        <f ca="1">IFERROR(__xludf.DUMMYFUNCTION("""COMPUTED_VALUE"""),"HOM")</f>
        <v>HOM</v>
      </c>
      <c r="K351" s="50">
        <f ca="1">IFERROR(__xludf.DUMMYFUNCTION("""COMPUTED_VALUE"""),0)</f>
        <v>0</v>
      </c>
      <c r="L351" s="49" t="str">
        <f ca="1">IFERROR(__xludf.DUMMYFUNCTION("""COMPUTED_VALUE"""),"TRIMESTRE 4")</f>
        <v>TRIMESTRE 4</v>
      </c>
      <c r="M351" s="49" t="str">
        <f ca="1">IFERROR(__xludf.DUMMYFUNCTION("""COMPUTED_VALUE"""),"HOMBRES ADULTOS")</f>
        <v>HOMBRES ADULTOS</v>
      </c>
    </row>
    <row r="352" spans="1:13">
      <c r="A352" s="49" t="str">
        <f ca="1">IFERROR(__xludf.DUMMYFUNCTION("""COMPUTED_VALUE"""),"5.1.1.1")</f>
        <v>5.1.1.1</v>
      </c>
      <c r="B352" s="49" t="str">
        <f ca="1">IFERROR(__xludf.DUMMYFUNCTION("""COMPUTED_VALUE"""),"Atención en Centros de Desarrollo Infantil/Jefatura del Departamento de CDI, CAIC  y CEDI/Dirección del Área de Centros de Atención Infantil/Coord.3. Operación")</f>
        <v>Atención en Centros de Desarrollo Infantil/Jefatura del Departamento de CDI, CAIC  y CEDI/Dirección del Área de Centros de Atención Infantil/Coord.3. Operación</v>
      </c>
      <c r="C352" s="49" t="str">
        <f ca="1">IFERROR(__xludf.DUMMYFUNCTION("""COMPUTED_VALUE"""),"3. Operación")</f>
        <v>3. Operación</v>
      </c>
      <c r="D352" s="49" t="str">
        <f ca="1">IFERROR(__xludf.DUMMYFUNCTION("""COMPUTED_VALUE"""),"Guadalajara bien educada")</f>
        <v>Guadalajara bien educada</v>
      </c>
      <c r="E352" s="49" t="str">
        <f ca="1">IFERROR(__xludf.DUMMYFUNCTION("""COMPUTED_VALUE"""),"Atención en Centros de Desarrollo Infantil")</f>
        <v>Atención en Centros de Desarrollo Infantil</v>
      </c>
      <c r="F352" s="49" t="str">
        <f ca="1">IFERROR(__xludf.DUMMYFUNCTION("""COMPUTED_VALUE"""),"A1C1. Procesos de formación brindados en CDI, CEDI y CAIC de educación inicial y preescolar ")</f>
        <v xml:space="preserve">A1C1. Procesos de formación brindados en CDI, CEDI y CAIC de educación inicial y preescolar </v>
      </c>
      <c r="G352" s="49" t="str">
        <f ca="1">IFERROR(__xludf.DUMMYFUNCTION("""COMPUTED_VALUE"""),"Porcentaje de Niñas y Niños que reciben en educación inicial y preescolar en CDI, CEDI y CAIC en 2023")</f>
        <v>Porcentaje de Niñas y Niños que reciben en educación inicial y preescolar en CDI, CEDI y CAIC en 2023</v>
      </c>
      <c r="H352" s="49" t="str">
        <f ca="1">IFERROR(__xludf.DUMMYFUNCTION("""COMPUTED_VALUE"""),"AMM OCTUBRE")</f>
        <v>AMM OCTUBRE</v>
      </c>
      <c r="I352" s="49" t="str">
        <f ca="1">IFERROR(__xludf.DUMMYFUNCTION("""COMPUTED_VALUE"""),"Octubre")</f>
        <v>Octubre</v>
      </c>
      <c r="J352" s="49" t="str">
        <f ca="1">IFERROR(__xludf.DUMMYFUNCTION("""COMPUTED_VALUE"""),"AMM")</f>
        <v>AMM</v>
      </c>
      <c r="K352" s="50">
        <f ca="1">IFERROR(__xludf.DUMMYFUNCTION("""COMPUTED_VALUE"""),0)</f>
        <v>0</v>
      </c>
      <c r="L352" s="49" t="str">
        <f ca="1">IFERROR(__xludf.DUMMYFUNCTION("""COMPUTED_VALUE"""),"TRIMESTRE 4")</f>
        <v>TRIMESTRE 4</v>
      </c>
      <c r="M352" s="49" t="str">
        <f ca="1">IFERROR(__xludf.DUMMYFUNCTION("""COMPUTED_VALUE"""),"ADULTA MAYOR MUJER")</f>
        <v>ADULTA MAYOR MUJER</v>
      </c>
    </row>
    <row r="353" spans="1:13">
      <c r="A353" s="49" t="str">
        <f ca="1">IFERROR(__xludf.DUMMYFUNCTION("""COMPUTED_VALUE"""),"5.1.1.1")</f>
        <v>5.1.1.1</v>
      </c>
      <c r="B353" s="49" t="str">
        <f ca="1">IFERROR(__xludf.DUMMYFUNCTION("""COMPUTED_VALUE"""),"Atención en Centros de Desarrollo Infantil/Jefatura del Departamento de CDI, CAIC  y CEDI/Dirección del Área de Centros de Atención Infantil/Coord.3. Operación")</f>
        <v>Atención en Centros de Desarrollo Infantil/Jefatura del Departamento de CDI, CAIC  y CEDI/Dirección del Área de Centros de Atención Infantil/Coord.3. Operación</v>
      </c>
      <c r="C353" s="49" t="str">
        <f ca="1">IFERROR(__xludf.DUMMYFUNCTION("""COMPUTED_VALUE"""),"3. Operación")</f>
        <v>3. Operación</v>
      </c>
      <c r="D353" s="49" t="str">
        <f ca="1">IFERROR(__xludf.DUMMYFUNCTION("""COMPUTED_VALUE"""),"Guadalajara bien educada")</f>
        <v>Guadalajara bien educada</v>
      </c>
      <c r="E353" s="49" t="str">
        <f ca="1">IFERROR(__xludf.DUMMYFUNCTION("""COMPUTED_VALUE"""),"Atención en Centros de Desarrollo Infantil")</f>
        <v>Atención en Centros de Desarrollo Infantil</v>
      </c>
      <c r="F353" s="49" t="str">
        <f ca="1">IFERROR(__xludf.DUMMYFUNCTION("""COMPUTED_VALUE"""),"A1C1. Procesos de formación brindados en CDI, CEDI y CAIC de educación inicial y preescolar ")</f>
        <v xml:space="preserve">A1C1. Procesos de formación brindados en CDI, CEDI y CAIC de educación inicial y preescolar </v>
      </c>
      <c r="G353" s="49" t="str">
        <f ca="1">IFERROR(__xludf.DUMMYFUNCTION("""COMPUTED_VALUE"""),"Porcentaje de Niñas y Niños que reciben en educación inicial y preescolar en CDI, CEDI y CAIC en 2023")</f>
        <v>Porcentaje de Niñas y Niños que reciben en educación inicial y preescolar en CDI, CEDI y CAIC en 2023</v>
      </c>
      <c r="H353" s="49" t="str">
        <f ca="1">IFERROR(__xludf.DUMMYFUNCTION("""COMPUTED_VALUE"""),"AMH OCTUBRE")</f>
        <v>AMH OCTUBRE</v>
      </c>
      <c r="I353" s="49" t="str">
        <f ca="1">IFERROR(__xludf.DUMMYFUNCTION("""COMPUTED_VALUE"""),"Octubre")</f>
        <v>Octubre</v>
      </c>
      <c r="J353" s="49" t="str">
        <f ca="1">IFERROR(__xludf.DUMMYFUNCTION("""COMPUTED_VALUE"""),"AMH")</f>
        <v>AMH</v>
      </c>
      <c r="K353" s="50">
        <f ca="1">IFERROR(__xludf.DUMMYFUNCTION("""COMPUTED_VALUE"""),0)</f>
        <v>0</v>
      </c>
      <c r="L353" s="49" t="str">
        <f ca="1">IFERROR(__xludf.DUMMYFUNCTION("""COMPUTED_VALUE"""),"TRIMESTRE 4")</f>
        <v>TRIMESTRE 4</v>
      </c>
      <c r="M353" s="49" t="str">
        <f ca="1">IFERROR(__xludf.DUMMYFUNCTION("""COMPUTED_VALUE"""),"ADULTO MAYOR HOMBRE")</f>
        <v>ADULTO MAYOR HOMBRE</v>
      </c>
    </row>
    <row r="354" spans="1:13">
      <c r="A354" s="49" t="str">
        <f ca="1">IFERROR(__xludf.DUMMYFUNCTION("""COMPUTED_VALUE"""),"5.1.1.0")</f>
        <v>5.1.1.0</v>
      </c>
      <c r="B354" s="49" t="str">
        <f ca="1">IFERROR(__xludf.DUMMYFUNCTION("""COMPUTED_VALUE"""),"Atención en Centros de Desarrollo Infantil/Jefatura del Departamento de CDI, CAIC  y CEDI/Dirección del Área de Centros de Atención Infantil/Coord.3. Operación")</f>
        <v>Atención en Centros de Desarrollo Infantil/Jefatura del Departamento de CDI, CAIC  y CEDI/Dirección del Área de Centros de Atención Infantil/Coord.3. Operación</v>
      </c>
      <c r="C354" s="49" t="str">
        <f ca="1">IFERROR(__xludf.DUMMYFUNCTION("""COMPUTED_VALUE"""),"3. Operación")</f>
        <v>3. Operación</v>
      </c>
      <c r="D354" s="49" t="str">
        <f ca="1">IFERROR(__xludf.DUMMYFUNCTION("""COMPUTED_VALUE"""),"Guadalajara bien educada")</f>
        <v>Guadalajara bien educada</v>
      </c>
      <c r="E354" s="49" t="str">
        <f ca="1">IFERROR(__xludf.DUMMYFUNCTION("""COMPUTED_VALUE"""),"Atención en Centros de Desarrollo Infantil")</f>
        <v>Atención en Centros de Desarrollo Infantil</v>
      </c>
      <c r="F354" s="49" t="str">
        <f ca="1">IFERROR(__xludf.DUMMYFUNCTION("""COMPUTED_VALUE"""),"C1. Servicio de educación inicial y preescolar para niñas y niños en condición de vulnerabilidad económica brindados en CDI, CEDI y CAIC ")</f>
        <v xml:space="preserve">C1. Servicio de educación inicial y preescolar para niñas y niños en condición de vulnerabilidad económica brindados en CDI, CEDI y CAIC </v>
      </c>
      <c r="G354" s="49" t="str">
        <f ca="1">IFERROR(__xludf.DUMMYFUNCTION("""COMPUTED_VALUE"""),"Porcentaje de demanda cubierta sobre servicios de atención educativa y asistencial para niñas y niños en condición de vulnerabilidad económica en 2023")</f>
        <v>Porcentaje de demanda cubierta sobre servicios de atención educativa y asistencial para niñas y niños en condición de vulnerabilidad económica en 2023</v>
      </c>
      <c r="H354" s="49" t="str">
        <f ca="1">IFERROR(__xludf.DUMMYFUNCTION("""COMPUTED_VALUE"""),"NAS NOVIEMBRE")</f>
        <v>NAS NOVIEMBRE</v>
      </c>
      <c r="I354" s="49" t="str">
        <f ca="1">IFERROR(__xludf.DUMMYFUNCTION("""COMPUTED_VALUE"""),"Noviembre")</f>
        <v>Noviembre</v>
      </c>
      <c r="J354" s="49" t="str">
        <f ca="1">IFERROR(__xludf.DUMMYFUNCTION("""COMPUTED_VALUE"""),"NAS")</f>
        <v>NAS</v>
      </c>
      <c r="K354" s="50">
        <f ca="1">IFERROR(__xludf.DUMMYFUNCTION("""COMPUTED_VALUE"""),22)</f>
        <v>22</v>
      </c>
      <c r="L354" s="49" t="str">
        <f ca="1">IFERROR(__xludf.DUMMYFUNCTION("""COMPUTED_VALUE"""),"TRIMESTRE 4")</f>
        <v>TRIMESTRE 4</v>
      </c>
      <c r="M354" s="49" t="str">
        <f ca="1">IFERROR(__xludf.DUMMYFUNCTION("""COMPUTED_VALUE"""),"NIÑAS")</f>
        <v>NIÑAS</v>
      </c>
    </row>
    <row r="355" spans="1:13">
      <c r="A355" s="49" t="str">
        <f ca="1">IFERROR(__xludf.DUMMYFUNCTION("""COMPUTED_VALUE"""),"5.1.1.0")</f>
        <v>5.1.1.0</v>
      </c>
      <c r="B355" s="49" t="str">
        <f ca="1">IFERROR(__xludf.DUMMYFUNCTION("""COMPUTED_VALUE"""),"Atención en Centros de Desarrollo Infantil/Jefatura del Departamento de CDI, CAIC  y CEDI/Dirección del Área de Centros de Atención Infantil/Coord.3. Operación")</f>
        <v>Atención en Centros de Desarrollo Infantil/Jefatura del Departamento de CDI, CAIC  y CEDI/Dirección del Área de Centros de Atención Infantil/Coord.3. Operación</v>
      </c>
      <c r="C355" s="49" t="str">
        <f ca="1">IFERROR(__xludf.DUMMYFUNCTION("""COMPUTED_VALUE"""),"3. Operación")</f>
        <v>3. Operación</v>
      </c>
      <c r="D355" s="49" t="str">
        <f ca="1">IFERROR(__xludf.DUMMYFUNCTION("""COMPUTED_VALUE"""),"Guadalajara bien educada")</f>
        <v>Guadalajara bien educada</v>
      </c>
      <c r="E355" s="49" t="str">
        <f ca="1">IFERROR(__xludf.DUMMYFUNCTION("""COMPUTED_VALUE"""),"Atención en Centros de Desarrollo Infantil")</f>
        <v>Atención en Centros de Desarrollo Infantil</v>
      </c>
      <c r="F355" s="49" t="str">
        <f ca="1">IFERROR(__xludf.DUMMYFUNCTION("""COMPUTED_VALUE"""),"C1. Servicio de educación inicial y preescolar para niñas y niños en condición de vulnerabilidad económica brindados en CDI, CEDI y CAIC ")</f>
        <v xml:space="preserve">C1. Servicio de educación inicial y preescolar para niñas y niños en condición de vulnerabilidad económica brindados en CDI, CEDI y CAIC </v>
      </c>
      <c r="G355" s="49" t="str">
        <f ca="1">IFERROR(__xludf.DUMMYFUNCTION("""COMPUTED_VALUE"""),"Porcentaje de demanda cubierta sobre servicios de atención educativa y asistencial para niñas y niños en condición de vulnerabilidad económica en 2023")</f>
        <v>Porcentaje de demanda cubierta sobre servicios de atención educativa y asistencial para niñas y niños en condición de vulnerabilidad económica en 2023</v>
      </c>
      <c r="H355" s="49" t="str">
        <f ca="1">IFERROR(__xludf.DUMMYFUNCTION("""COMPUTED_VALUE"""),"NOS NOVIEMBRE")</f>
        <v>NOS NOVIEMBRE</v>
      </c>
      <c r="I355" s="49" t="str">
        <f ca="1">IFERROR(__xludf.DUMMYFUNCTION("""COMPUTED_VALUE"""),"Noviembre")</f>
        <v>Noviembre</v>
      </c>
      <c r="J355" s="49" t="str">
        <f ca="1">IFERROR(__xludf.DUMMYFUNCTION("""COMPUTED_VALUE"""),"NOS")</f>
        <v>NOS</v>
      </c>
      <c r="K355" s="50">
        <f ca="1">IFERROR(__xludf.DUMMYFUNCTION("""COMPUTED_VALUE"""),16)</f>
        <v>16</v>
      </c>
      <c r="L355" s="49" t="str">
        <f ca="1">IFERROR(__xludf.DUMMYFUNCTION("""COMPUTED_VALUE"""),"TRIMESTRE 4")</f>
        <v>TRIMESTRE 4</v>
      </c>
      <c r="M355" s="49" t="str">
        <f ca="1">IFERROR(__xludf.DUMMYFUNCTION("""COMPUTED_VALUE"""),"NIÑOS")</f>
        <v>NIÑOS</v>
      </c>
    </row>
    <row r="356" spans="1:13">
      <c r="A356" s="49" t="str">
        <f ca="1">IFERROR(__xludf.DUMMYFUNCTION("""COMPUTED_VALUE"""),"5.1.1.0")</f>
        <v>5.1.1.0</v>
      </c>
      <c r="B356" s="49" t="str">
        <f ca="1">IFERROR(__xludf.DUMMYFUNCTION("""COMPUTED_VALUE"""),"Atención en Centros de Desarrollo Infantil/Jefatura del Departamento de CDI, CAIC  y CEDI/Dirección del Área de Centros de Atención Infantil/Coord.3. Operación")</f>
        <v>Atención en Centros de Desarrollo Infantil/Jefatura del Departamento de CDI, CAIC  y CEDI/Dirección del Área de Centros de Atención Infantil/Coord.3. Operación</v>
      </c>
      <c r="C356" s="49" t="str">
        <f ca="1">IFERROR(__xludf.DUMMYFUNCTION("""COMPUTED_VALUE"""),"3. Operación")</f>
        <v>3. Operación</v>
      </c>
      <c r="D356" s="49" t="str">
        <f ca="1">IFERROR(__xludf.DUMMYFUNCTION("""COMPUTED_VALUE"""),"Guadalajara bien educada")</f>
        <v>Guadalajara bien educada</v>
      </c>
      <c r="E356" s="49" t="str">
        <f ca="1">IFERROR(__xludf.DUMMYFUNCTION("""COMPUTED_VALUE"""),"Atención en Centros de Desarrollo Infantil")</f>
        <v>Atención en Centros de Desarrollo Infantil</v>
      </c>
      <c r="F356" s="49" t="str">
        <f ca="1">IFERROR(__xludf.DUMMYFUNCTION("""COMPUTED_VALUE"""),"C1. Servicio de educación inicial y preescolar para niñas y niños en condición de vulnerabilidad económica brindados en CDI, CEDI y CAIC ")</f>
        <v xml:space="preserve">C1. Servicio de educación inicial y preescolar para niñas y niños en condición de vulnerabilidad económica brindados en CDI, CEDI y CAIC </v>
      </c>
      <c r="G356" s="49" t="str">
        <f ca="1">IFERROR(__xludf.DUMMYFUNCTION("""COMPUTED_VALUE"""),"Porcentaje de demanda cubierta sobre servicios de atención educativa y asistencial para niñas y niños en condición de vulnerabilidad económica en 2023")</f>
        <v>Porcentaje de demanda cubierta sobre servicios de atención educativa y asistencial para niñas y niños en condición de vulnerabilidad económica en 2023</v>
      </c>
      <c r="H356" s="49" t="str">
        <f ca="1">IFERROR(__xludf.DUMMYFUNCTION("""COMPUTED_VALUE"""),"AM NOVIEMBRE")</f>
        <v>AM NOVIEMBRE</v>
      </c>
      <c r="I356" s="49" t="str">
        <f ca="1">IFERROR(__xludf.DUMMYFUNCTION("""COMPUTED_VALUE"""),"Noviembre")</f>
        <v>Noviembre</v>
      </c>
      <c r="J356" s="49" t="str">
        <f ca="1">IFERROR(__xludf.DUMMYFUNCTION("""COMPUTED_VALUE"""),"AM")</f>
        <v>AM</v>
      </c>
      <c r="K356" s="50"/>
      <c r="L356" s="49" t="str">
        <f ca="1">IFERROR(__xludf.DUMMYFUNCTION("""COMPUTED_VALUE"""),"TRIMESTRE 4")</f>
        <v>TRIMESTRE 4</v>
      </c>
      <c r="M356" s="49" t="str">
        <f ca="1">IFERROR(__xludf.DUMMYFUNCTION("""COMPUTED_VALUE"""),"ADOLESCENTES MUJERES")</f>
        <v>ADOLESCENTES MUJERES</v>
      </c>
    </row>
    <row r="357" spans="1:13">
      <c r="A357" s="49" t="str">
        <f ca="1">IFERROR(__xludf.DUMMYFUNCTION("""COMPUTED_VALUE"""),"5.1.1.0")</f>
        <v>5.1.1.0</v>
      </c>
      <c r="B357" s="49" t="str">
        <f ca="1">IFERROR(__xludf.DUMMYFUNCTION("""COMPUTED_VALUE"""),"Atención en Centros de Desarrollo Infantil/Jefatura del Departamento de CDI, CAIC  y CEDI/Dirección del Área de Centros de Atención Infantil/Coord.3. Operación")</f>
        <v>Atención en Centros de Desarrollo Infantil/Jefatura del Departamento de CDI, CAIC  y CEDI/Dirección del Área de Centros de Atención Infantil/Coord.3. Operación</v>
      </c>
      <c r="C357" s="49" t="str">
        <f ca="1">IFERROR(__xludf.DUMMYFUNCTION("""COMPUTED_VALUE"""),"3. Operación")</f>
        <v>3. Operación</v>
      </c>
      <c r="D357" s="49" t="str">
        <f ca="1">IFERROR(__xludf.DUMMYFUNCTION("""COMPUTED_VALUE"""),"Guadalajara bien educada")</f>
        <v>Guadalajara bien educada</v>
      </c>
      <c r="E357" s="49" t="str">
        <f ca="1">IFERROR(__xludf.DUMMYFUNCTION("""COMPUTED_VALUE"""),"Atención en Centros de Desarrollo Infantil")</f>
        <v>Atención en Centros de Desarrollo Infantil</v>
      </c>
      <c r="F357" s="49" t="str">
        <f ca="1">IFERROR(__xludf.DUMMYFUNCTION("""COMPUTED_VALUE"""),"C1. Servicio de educación inicial y preescolar para niñas y niños en condición de vulnerabilidad económica brindados en CDI, CEDI y CAIC ")</f>
        <v xml:space="preserve">C1. Servicio de educación inicial y preescolar para niñas y niños en condición de vulnerabilidad económica brindados en CDI, CEDI y CAIC </v>
      </c>
      <c r="G357" s="49" t="str">
        <f ca="1">IFERROR(__xludf.DUMMYFUNCTION("""COMPUTED_VALUE"""),"Porcentaje de demanda cubierta sobre servicios de atención educativa y asistencial para niñas y niños en condición de vulnerabilidad económica en 2023")</f>
        <v>Porcentaje de demanda cubierta sobre servicios de atención educativa y asistencial para niñas y niños en condición de vulnerabilidad económica en 2023</v>
      </c>
      <c r="H357" s="49" t="str">
        <f ca="1">IFERROR(__xludf.DUMMYFUNCTION("""COMPUTED_VALUE"""),"AH NOVIEMBRE")</f>
        <v>AH NOVIEMBRE</v>
      </c>
      <c r="I357" s="49" t="str">
        <f ca="1">IFERROR(__xludf.DUMMYFUNCTION("""COMPUTED_VALUE"""),"Noviembre")</f>
        <v>Noviembre</v>
      </c>
      <c r="J357" s="49" t="str">
        <f ca="1">IFERROR(__xludf.DUMMYFUNCTION("""COMPUTED_VALUE"""),"AH")</f>
        <v>AH</v>
      </c>
      <c r="K357" s="50"/>
      <c r="L357" s="49" t="str">
        <f ca="1">IFERROR(__xludf.DUMMYFUNCTION("""COMPUTED_VALUE"""),"TRIMESTRE 4")</f>
        <v>TRIMESTRE 4</v>
      </c>
      <c r="M357" s="49" t="str">
        <f ca="1">IFERROR(__xludf.DUMMYFUNCTION("""COMPUTED_VALUE"""),"ADOLESCENTES HOMBRES")</f>
        <v>ADOLESCENTES HOMBRES</v>
      </c>
    </row>
    <row r="358" spans="1:13">
      <c r="A358" s="49" t="str">
        <f ca="1">IFERROR(__xludf.DUMMYFUNCTION("""COMPUTED_VALUE"""),"5.1.1.0")</f>
        <v>5.1.1.0</v>
      </c>
      <c r="B358" s="49" t="str">
        <f ca="1">IFERROR(__xludf.DUMMYFUNCTION("""COMPUTED_VALUE"""),"Atención en Centros de Desarrollo Infantil/Jefatura del Departamento de CDI, CAIC  y CEDI/Dirección del Área de Centros de Atención Infantil/Coord.3. Operación")</f>
        <v>Atención en Centros de Desarrollo Infantil/Jefatura del Departamento de CDI, CAIC  y CEDI/Dirección del Área de Centros de Atención Infantil/Coord.3. Operación</v>
      </c>
      <c r="C358" s="49" t="str">
        <f ca="1">IFERROR(__xludf.DUMMYFUNCTION("""COMPUTED_VALUE"""),"3. Operación")</f>
        <v>3. Operación</v>
      </c>
      <c r="D358" s="49" t="str">
        <f ca="1">IFERROR(__xludf.DUMMYFUNCTION("""COMPUTED_VALUE"""),"Guadalajara bien educada")</f>
        <v>Guadalajara bien educada</v>
      </c>
      <c r="E358" s="49" t="str">
        <f ca="1">IFERROR(__xludf.DUMMYFUNCTION("""COMPUTED_VALUE"""),"Atención en Centros de Desarrollo Infantil")</f>
        <v>Atención en Centros de Desarrollo Infantil</v>
      </c>
      <c r="F358" s="49" t="str">
        <f ca="1">IFERROR(__xludf.DUMMYFUNCTION("""COMPUTED_VALUE"""),"C1. Servicio de educación inicial y preescolar para niñas y niños en condición de vulnerabilidad económica brindados en CDI, CEDI y CAIC ")</f>
        <v xml:space="preserve">C1. Servicio de educación inicial y preescolar para niñas y niños en condición de vulnerabilidad económica brindados en CDI, CEDI y CAIC </v>
      </c>
      <c r="G358" s="49" t="str">
        <f ca="1">IFERROR(__xludf.DUMMYFUNCTION("""COMPUTED_VALUE"""),"Porcentaje de demanda cubierta sobre servicios de atención educativa y asistencial para niñas y niños en condición de vulnerabilidad económica en 2023")</f>
        <v>Porcentaje de demanda cubierta sobre servicios de atención educativa y asistencial para niñas y niños en condición de vulnerabilidad económica en 2023</v>
      </c>
      <c r="H358" s="49" t="str">
        <f ca="1">IFERROR(__xludf.DUMMYFUNCTION("""COMPUTED_VALUE"""),"MUJ NOVIEMBRE")</f>
        <v>MUJ NOVIEMBRE</v>
      </c>
      <c r="I358" s="49" t="str">
        <f ca="1">IFERROR(__xludf.DUMMYFUNCTION("""COMPUTED_VALUE"""),"Noviembre")</f>
        <v>Noviembre</v>
      </c>
      <c r="J358" s="49" t="str">
        <f ca="1">IFERROR(__xludf.DUMMYFUNCTION("""COMPUTED_VALUE"""),"MUJ")</f>
        <v>MUJ</v>
      </c>
      <c r="K358" s="50"/>
      <c r="L358" s="49" t="str">
        <f ca="1">IFERROR(__xludf.DUMMYFUNCTION("""COMPUTED_VALUE"""),"TRIMESTRE 4")</f>
        <v>TRIMESTRE 4</v>
      </c>
      <c r="M358" s="49" t="str">
        <f ca="1">IFERROR(__xludf.DUMMYFUNCTION("""COMPUTED_VALUE"""),"MUJERES ADULTAS")</f>
        <v>MUJERES ADULTAS</v>
      </c>
    </row>
    <row r="359" spans="1:13">
      <c r="A359" s="49" t="str">
        <f ca="1">IFERROR(__xludf.DUMMYFUNCTION("""COMPUTED_VALUE"""),"5.1.1.0")</f>
        <v>5.1.1.0</v>
      </c>
      <c r="B359" s="49" t="str">
        <f ca="1">IFERROR(__xludf.DUMMYFUNCTION("""COMPUTED_VALUE"""),"Atención en Centros de Desarrollo Infantil/Jefatura del Departamento de CDI, CAIC  y CEDI/Dirección del Área de Centros de Atención Infantil/Coord.3. Operación")</f>
        <v>Atención en Centros de Desarrollo Infantil/Jefatura del Departamento de CDI, CAIC  y CEDI/Dirección del Área de Centros de Atención Infantil/Coord.3. Operación</v>
      </c>
      <c r="C359" s="49" t="str">
        <f ca="1">IFERROR(__xludf.DUMMYFUNCTION("""COMPUTED_VALUE"""),"3. Operación")</f>
        <v>3. Operación</v>
      </c>
      <c r="D359" s="49" t="str">
        <f ca="1">IFERROR(__xludf.DUMMYFUNCTION("""COMPUTED_VALUE"""),"Guadalajara bien educada")</f>
        <v>Guadalajara bien educada</v>
      </c>
      <c r="E359" s="49" t="str">
        <f ca="1">IFERROR(__xludf.DUMMYFUNCTION("""COMPUTED_VALUE"""),"Atención en Centros de Desarrollo Infantil")</f>
        <v>Atención en Centros de Desarrollo Infantil</v>
      </c>
      <c r="F359" s="49" t="str">
        <f ca="1">IFERROR(__xludf.DUMMYFUNCTION("""COMPUTED_VALUE"""),"C1. Servicio de educación inicial y preescolar para niñas y niños en condición de vulnerabilidad económica brindados en CDI, CEDI y CAIC ")</f>
        <v xml:space="preserve">C1. Servicio de educación inicial y preescolar para niñas y niños en condición de vulnerabilidad económica brindados en CDI, CEDI y CAIC </v>
      </c>
      <c r="G359" s="49" t="str">
        <f ca="1">IFERROR(__xludf.DUMMYFUNCTION("""COMPUTED_VALUE"""),"Porcentaje de demanda cubierta sobre servicios de atención educativa y asistencial para niñas y niños en condición de vulnerabilidad económica en 2023")</f>
        <v>Porcentaje de demanda cubierta sobre servicios de atención educativa y asistencial para niñas y niños en condición de vulnerabilidad económica en 2023</v>
      </c>
      <c r="H359" s="49" t="str">
        <f ca="1">IFERROR(__xludf.DUMMYFUNCTION("""COMPUTED_VALUE"""),"HOM NOVIEMBRE")</f>
        <v>HOM NOVIEMBRE</v>
      </c>
      <c r="I359" s="49" t="str">
        <f ca="1">IFERROR(__xludf.DUMMYFUNCTION("""COMPUTED_VALUE"""),"Noviembre")</f>
        <v>Noviembre</v>
      </c>
      <c r="J359" s="49" t="str">
        <f ca="1">IFERROR(__xludf.DUMMYFUNCTION("""COMPUTED_VALUE"""),"HOM")</f>
        <v>HOM</v>
      </c>
      <c r="K359" s="50"/>
      <c r="L359" s="49" t="str">
        <f ca="1">IFERROR(__xludf.DUMMYFUNCTION("""COMPUTED_VALUE"""),"TRIMESTRE 4")</f>
        <v>TRIMESTRE 4</v>
      </c>
      <c r="M359" s="49" t="str">
        <f ca="1">IFERROR(__xludf.DUMMYFUNCTION("""COMPUTED_VALUE"""),"HOMBRES ADULTOS")</f>
        <v>HOMBRES ADULTOS</v>
      </c>
    </row>
    <row r="360" spans="1:13">
      <c r="A360" s="49" t="str">
        <f ca="1">IFERROR(__xludf.DUMMYFUNCTION("""COMPUTED_VALUE"""),"5.1.1.0")</f>
        <v>5.1.1.0</v>
      </c>
      <c r="B360" s="49" t="str">
        <f ca="1">IFERROR(__xludf.DUMMYFUNCTION("""COMPUTED_VALUE"""),"Atención en Centros de Desarrollo Infantil/Jefatura del Departamento de CDI, CAIC  y CEDI/Dirección del Área de Centros de Atención Infantil/Coord.3. Operación")</f>
        <v>Atención en Centros de Desarrollo Infantil/Jefatura del Departamento de CDI, CAIC  y CEDI/Dirección del Área de Centros de Atención Infantil/Coord.3. Operación</v>
      </c>
      <c r="C360" s="49" t="str">
        <f ca="1">IFERROR(__xludf.DUMMYFUNCTION("""COMPUTED_VALUE"""),"3. Operación")</f>
        <v>3. Operación</v>
      </c>
      <c r="D360" s="49" t="str">
        <f ca="1">IFERROR(__xludf.DUMMYFUNCTION("""COMPUTED_VALUE"""),"Guadalajara bien educada")</f>
        <v>Guadalajara bien educada</v>
      </c>
      <c r="E360" s="49" t="str">
        <f ca="1">IFERROR(__xludf.DUMMYFUNCTION("""COMPUTED_VALUE"""),"Atención en Centros de Desarrollo Infantil")</f>
        <v>Atención en Centros de Desarrollo Infantil</v>
      </c>
      <c r="F360" s="49" t="str">
        <f ca="1">IFERROR(__xludf.DUMMYFUNCTION("""COMPUTED_VALUE"""),"C1. Servicio de educación inicial y preescolar para niñas y niños en condición de vulnerabilidad económica brindados en CDI, CEDI y CAIC ")</f>
        <v xml:space="preserve">C1. Servicio de educación inicial y preescolar para niñas y niños en condición de vulnerabilidad económica brindados en CDI, CEDI y CAIC </v>
      </c>
      <c r="G360" s="49" t="str">
        <f ca="1">IFERROR(__xludf.DUMMYFUNCTION("""COMPUTED_VALUE"""),"Porcentaje de demanda cubierta sobre servicios de atención educativa y asistencial para niñas y niños en condición de vulnerabilidad económica en 2023")</f>
        <v>Porcentaje de demanda cubierta sobre servicios de atención educativa y asistencial para niñas y niños en condición de vulnerabilidad económica en 2023</v>
      </c>
      <c r="H360" s="49" t="str">
        <f ca="1">IFERROR(__xludf.DUMMYFUNCTION("""COMPUTED_VALUE"""),"AMM NOVIEMBRE")</f>
        <v>AMM NOVIEMBRE</v>
      </c>
      <c r="I360" s="49" t="str">
        <f ca="1">IFERROR(__xludf.DUMMYFUNCTION("""COMPUTED_VALUE"""),"Noviembre")</f>
        <v>Noviembre</v>
      </c>
      <c r="J360" s="49" t="str">
        <f ca="1">IFERROR(__xludf.DUMMYFUNCTION("""COMPUTED_VALUE"""),"AMM")</f>
        <v>AMM</v>
      </c>
      <c r="K360" s="50"/>
      <c r="L360" s="49" t="str">
        <f ca="1">IFERROR(__xludf.DUMMYFUNCTION("""COMPUTED_VALUE"""),"TRIMESTRE 4")</f>
        <v>TRIMESTRE 4</v>
      </c>
      <c r="M360" s="49" t="str">
        <f ca="1">IFERROR(__xludf.DUMMYFUNCTION("""COMPUTED_VALUE"""),"ADULTA MAYOR MUJER")</f>
        <v>ADULTA MAYOR MUJER</v>
      </c>
    </row>
    <row r="361" spans="1:13">
      <c r="A361" s="49" t="str">
        <f ca="1">IFERROR(__xludf.DUMMYFUNCTION("""COMPUTED_VALUE"""),"5.1.1.0")</f>
        <v>5.1.1.0</v>
      </c>
      <c r="B361" s="49" t="str">
        <f ca="1">IFERROR(__xludf.DUMMYFUNCTION("""COMPUTED_VALUE"""),"Atención en Centros de Desarrollo Infantil/Jefatura del Departamento de CDI, CAIC  y CEDI/Dirección del Área de Centros de Atención Infantil/Coord.3. Operación")</f>
        <v>Atención en Centros de Desarrollo Infantil/Jefatura del Departamento de CDI, CAIC  y CEDI/Dirección del Área de Centros de Atención Infantil/Coord.3. Operación</v>
      </c>
      <c r="C361" s="49" t="str">
        <f ca="1">IFERROR(__xludf.DUMMYFUNCTION("""COMPUTED_VALUE"""),"3. Operación")</f>
        <v>3. Operación</v>
      </c>
      <c r="D361" s="49" t="str">
        <f ca="1">IFERROR(__xludf.DUMMYFUNCTION("""COMPUTED_VALUE"""),"Guadalajara bien educada")</f>
        <v>Guadalajara bien educada</v>
      </c>
      <c r="E361" s="49" t="str">
        <f ca="1">IFERROR(__xludf.DUMMYFUNCTION("""COMPUTED_VALUE"""),"Atención en Centros de Desarrollo Infantil")</f>
        <v>Atención en Centros de Desarrollo Infantil</v>
      </c>
      <c r="F361" s="49" t="str">
        <f ca="1">IFERROR(__xludf.DUMMYFUNCTION("""COMPUTED_VALUE"""),"C1. Servicio de educación inicial y preescolar para niñas y niños en condición de vulnerabilidad económica brindados en CDI, CEDI y CAIC ")</f>
        <v xml:space="preserve">C1. Servicio de educación inicial y preescolar para niñas y niños en condición de vulnerabilidad económica brindados en CDI, CEDI y CAIC </v>
      </c>
      <c r="G361" s="49" t="str">
        <f ca="1">IFERROR(__xludf.DUMMYFUNCTION("""COMPUTED_VALUE"""),"Porcentaje de demanda cubierta sobre servicios de atención educativa y asistencial para niñas y niños en condición de vulnerabilidad económica en 2023")</f>
        <v>Porcentaje de demanda cubierta sobre servicios de atención educativa y asistencial para niñas y niños en condición de vulnerabilidad económica en 2023</v>
      </c>
      <c r="H361" s="49" t="str">
        <f ca="1">IFERROR(__xludf.DUMMYFUNCTION("""COMPUTED_VALUE"""),"AMH NOVIEMBRE")</f>
        <v>AMH NOVIEMBRE</v>
      </c>
      <c r="I361" s="49" t="str">
        <f ca="1">IFERROR(__xludf.DUMMYFUNCTION("""COMPUTED_VALUE"""),"Noviembre")</f>
        <v>Noviembre</v>
      </c>
      <c r="J361" s="49" t="str">
        <f ca="1">IFERROR(__xludf.DUMMYFUNCTION("""COMPUTED_VALUE"""),"AMH")</f>
        <v>AMH</v>
      </c>
      <c r="K361" s="50"/>
      <c r="L361" s="49" t="str">
        <f ca="1">IFERROR(__xludf.DUMMYFUNCTION("""COMPUTED_VALUE"""),"TRIMESTRE 4")</f>
        <v>TRIMESTRE 4</v>
      </c>
      <c r="M361" s="49" t="str">
        <f ca="1">IFERROR(__xludf.DUMMYFUNCTION("""COMPUTED_VALUE"""),"ADULTO MAYOR HOMBRE")</f>
        <v>ADULTO MAYOR HOMBRE</v>
      </c>
    </row>
    <row r="362" spans="1:13">
      <c r="A362" s="49" t="str">
        <f ca="1">IFERROR(__xludf.DUMMYFUNCTION("""COMPUTED_VALUE"""),"5.1.1.1")</f>
        <v>5.1.1.1</v>
      </c>
      <c r="B362" s="49" t="str">
        <f ca="1">IFERROR(__xludf.DUMMYFUNCTION("""COMPUTED_VALUE"""),"Atención en Centros de Desarrollo Infantil/Jefatura del Departamento de CDI, CAIC  y CEDI/Dirección del Área de Centros de Atención Infantil/Coord.3. Operación")</f>
        <v>Atención en Centros de Desarrollo Infantil/Jefatura del Departamento de CDI, CAIC  y CEDI/Dirección del Área de Centros de Atención Infantil/Coord.3. Operación</v>
      </c>
      <c r="C362" s="49" t="str">
        <f ca="1">IFERROR(__xludf.DUMMYFUNCTION("""COMPUTED_VALUE"""),"3. Operación")</f>
        <v>3. Operación</v>
      </c>
      <c r="D362" s="49" t="str">
        <f ca="1">IFERROR(__xludf.DUMMYFUNCTION("""COMPUTED_VALUE"""),"Guadalajara bien educada")</f>
        <v>Guadalajara bien educada</v>
      </c>
      <c r="E362" s="49" t="str">
        <f ca="1">IFERROR(__xludf.DUMMYFUNCTION("""COMPUTED_VALUE"""),"Atención en Centros de Desarrollo Infantil")</f>
        <v>Atención en Centros de Desarrollo Infantil</v>
      </c>
      <c r="F362" s="49" t="str">
        <f ca="1">IFERROR(__xludf.DUMMYFUNCTION("""COMPUTED_VALUE"""),"A1C1. Procesos de formación brindados en CDI, CEDI y CAIC de educación inicial y preescolar ")</f>
        <v xml:space="preserve">A1C1. Procesos de formación brindados en CDI, CEDI y CAIC de educación inicial y preescolar </v>
      </c>
      <c r="G362" s="49" t="str">
        <f ca="1">IFERROR(__xludf.DUMMYFUNCTION("""COMPUTED_VALUE"""),"Porcentaje de Niñas y Niños que reciben en educación inicial y preescolar en CDI, CEDI y CAIC en 2023")</f>
        <v>Porcentaje de Niñas y Niños que reciben en educación inicial y preescolar en CDI, CEDI y CAIC en 2023</v>
      </c>
      <c r="H362" s="49" t="str">
        <f ca="1">IFERROR(__xludf.DUMMYFUNCTION("""COMPUTED_VALUE"""),"NAS NOVIEMBRE")</f>
        <v>NAS NOVIEMBRE</v>
      </c>
      <c r="I362" s="49" t="str">
        <f ca="1">IFERROR(__xludf.DUMMYFUNCTION("""COMPUTED_VALUE"""),"Noviembre")</f>
        <v>Noviembre</v>
      </c>
      <c r="J362" s="49" t="str">
        <f ca="1">IFERROR(__xludf.DUMMYFUNCTION("""COMPUTED_VALUE"""),"NAS")</f>
        <v>NAS</v>
      </c>
      <c r="K362" s="50">
        <f ca="1">IFERROR(__xludf.DUMMYFUNCTION("""COMPUTED_VALUE"""),22)</f>
        <v>22</v>
      </c>
      <c r="L362" s="49" t="str">
        <f ca="1">IFERROR(__xludf.DUMMYFUNCTION("""COMPUTED_VALUE"""),"TRIMESTRE 4")</f>
        <v>TRIMESTRE 4</v>
      </c>
      <c r="M362" s="49" t="str">
        <f ca="1">IFERROR(__xludf.DUMMYFUNCTION("""COMPUTED_VALUE"""),"NIÑAS")</f>
        <v>NIÑAS</v>
      </c>
    </row>
    <row r="363" spans="1:13">
      <c r="A363" s="49" t="str">
        <f ca="1">IFERROR(__xludf.DUMMYFUNCTION("""COMPUTED_VALUE"""),"5.1.1.1")</f>
        <v>5.1.1.1</v>
      </c>
      <c r="B363" s="49" t="str">
        <f ca="1">IFERROR(__xludf.DUMMYFUNCTION("""COMPUTED_VALUE"""),"Atención en Centros de Desarrollo Infantil/Jefatura del Departamento de CDI, CAIC  y CEDI/Dirección del Área de Centros de Atención Infantil/Coord.3. Operación")</f>
        <v>Atención en Centros de Desarrollo Infantil/Jefatura del Departamento de CDI, CAIC  y CEDI/Dirección del Área de Centros de Atención Infantil/Coord.3. Operación</v>
      </c>
      <c r="C363" s="49" t="str">
        <f ca="1">IFERROR(__xludf.DUMMYFUNCTION("""COMPUTED_VALUE"""),"3. Operación")</f>
        <v>3. Operación</v>
      </c>
      <c r="D363" s="49" t="str">
        <f ca="1">IFERROR(__xludf.DUMMYFUNCTION("""COMPUTED_VALUE"""),"Guadalajara bien educada")</f>
        <v>Guadalajara bien educada</v>
      </c>
      <c r="E363" s="49" t="str">
        <f ca="1">IFERROR(__xludf.DUMMYFUNCTION("""COMPUTED_VALUE"""),"Atención en Centros de Desarrollo Infantil")</f>
        <v>Atención en Centros de Desarrollo Infantil</v>
      </c>
      <c r="F363" s="49" t="str">
        <f ca="1">IFERROR(__xludf.DUMMYFUNCTION("""COMPUTED_VALUE"""),"A1C1. Procesos de formación brindados en CDI, CEDI y CAIC de educación inicial y preescolar ")</f>
        <v xml:space="preserve">A1C1. Procesos de formación brindados en CDI, CEDI y CAIC de educación inicial y preescolar </v>
      </c>
      <c r="G363" s="49" t="str">
        <f ca="1">IFERROR(__xludf.DUMMYFUNCTION("""COMPUTED_VALUE"""),"Porcentaje de Niñas y Niños que reciben en educación inicial y preescolar en CDI, CEDI y CAIC en 2023")</f>
        <v>Porcentaje de Niñas y Niños que reciben en educación inicial y preescolar en CDI, CEDI y CAIC en 2023</v>
      </c>
      <c r="H363" s="49" t="str">
        <f ca="1">IFERROR(__xludf.DUMMYFUNCTION("""COMPUTED_VALUE"""),"NOS NOVIEMBRE")</f>
        <v>NOS NOVIEMBRE</v>
      </c>
      <c r="I363" s="49" t="str">
        <f ca="1">IFERROR(__xludf.DUMMYFUNCTION("""COMPUTED_VALUE"""),"Noviembre")</f>
        <v>Noviembre</v>
      </c>
      <c r="J363" s="49" t="str">
        <f ca="1">IFERROR(__xludf.DUMMYFUNCTION("""COMPUTED_VALUE"""),"NOS")</f>
        <v>NOS</v>
      </c>
      <c r="K363" s="50">
        <f ca="1">IFERROR(__xludf.DUMMYFUNCTION("""COMPUTED_VALUE"""),16)</f>
        <v>16</v>
      </c>
      <c r="L363" s="49" t="str">
        <f ca="1">IFERROR(__xludf.DUMMYFUNCTION("""COMPUTED_VALUE"""),"TRIMESTRE 4")</f>
        <v>TRIMESTRE 4</v>
      </c>
      <c r="M363" s="49" t="str">
        <f ca="1">IFERROR(__xludf.DUMMYFUNCTION("""COMPUTED_VALUE"""),"NIÑOS")</f>
        <v>NIÑOS</v>
      </c>
    </row>
    <row r="364" spans="1:13">
      <c r="A364" s="49" t="str">
        <f ca="1">IFERROR(__xludf.DUMMYFUNCTION("""COMPUTED_VALUE"""),"5.1.1.1")</f>
        <v>5.1.1.1</v>
      </c>
      <c r="B364" s="49" t="str">
        <f ca="1">IFERROR(__xludf.DUMMYFUNCTION("""COMPUTED_VALUE"""),"Atención en Centros de Desarrollo Infantil/Jefatura del Departamento de CDI, CAIC  y CEDI/Dirección del Área de Centros de Atención Infantil/Coord.3. Operación")</f>
        <v>Atención en Centros de Desarrollo Infantil/Jefatura del Departamento de CDI, CAIC  y CEDI/Dirección del Área de Centros de Atención Infantil/Coord.3. Operación</v>
      </c>
      <c r="C364" s="49" t="str">
        <f ca="1">IFERROR(__xludf.DUMMYFUNCTION("""COMPUTED_VALUE"""),"3. Operación")</f>
        <v>3. Operación</v>
      </c>
      <c r="D364" s="49" t="str">
        <f ca="1">IFERROR(__xludf.DUMMYFUNCTION("""COMPUTED_VALUE"""),"Guadalajara bien educada")</f>
        <v>Guadalajara bien educada</v>
      </c>
      <c r="E364" s="49" t="str">
        <f ca="1">IFERROR(__xludf.DUMMYFUNCTION("""COMPUTED_VALUE"""),"Atención en Centros de Desarrollo Infantil")</f>
        <v>Atención en Centros de Desarrollo Infantil</v>
      </c>
      <c r="F364" s="49" t="str">
        <f ca="1">IFERROR(__xludf.DUMMYFUNCTION("""COMPUTED_VALUE"""),"A1C1. Procesos de formación brindados en CDI, CEDI y CAIC de educación inicial y preescolar ")</f>
        <v xml:space="preserve">A1C1. Procesos de formación brindados en CDI, CEDI y CAIC de educación inicial y preescolar </v>
      </c>
      <c r="G364" s="49" t="str">
        <f ca="1">IFERROR(__xludf.DUMMYFUNCTION("""COMPUTED_VALUE"""),"Porcentaje de Niñas y Niños que reciben en educación inicial y preescolar en CDI, CEDI y CAIC en 2023")</f>
        <v>Porcentaje de Niñas y Niños que reciben en educación inicial y preescolar en CDI, CEDI y CAIC en 2023</v>
      </c>
      <c r="H364" s="49" t="str">
        <f ca="1">IFERROR(__xludf.DUMMYFUNCTION("""COMPUTED_VALUE"""),"AM NOVIEMBRE")</f>
        <v>AM NOVIEMBRE</v>
      </c>
      <c r="I364" s="49" t="str">
        <f ca="1">IFERROR(__xludf.DUMMYFUNCTION("""COMPUTED_VALUE"""),"Noviembre")</f>
        <v>Noviembre</v>
      </c>
      <c r="J364" s="49" t="str">
        <f ca="1">IFERROR(__xludf.DUMMYFUNCTION("""COMPUTED_VALUE"""),"AM")</f>
        <v>AM</v>
      </c>
      <c r="K364" s="50"/>
      <c r="L364" s="49" t="str">
        <f ca="1">IFERROR(__xludf.DUMMYFUNCTION("""COMPUTED_VALUE"""),"TRIMESTRE 4")</f>
        <v>TRIMESTRE 4</v>
      </c>
      <c r="M364" s="49" t="str">
        <f ca="1">IFERROR(__xludf.DUMMYFUNCTION("""COMPUTED_VALUE"""),"ADOLESCENTES MUJERES")</f>
        <v>ADOLESCENTES MUJERES</v>
      </c>
    </row>
    <row r="365" spans="1:13">
      <c r="A365" s="49" t="str">
        <f ca="1">IFERROR(__xludf.DUMMYFUNCTION("""COMPUTED_VALUE"""),"5.1.1.1")</f>
        <v>5.1.1.1</v>
      </c>
      <c r="B365" s="49" t="str">
        <f ca="1">IFERROR(__xludf.DUMMYFUNCTION("""COMPUTED_VALUE"""),"Atención en Centros de Desarrollo Infantil/Jefatura del Departamento de CDI, CAIC  y CEDI/Dirección del Área de Centros de Atención Infantil/Coord.3. Operación")</f>
        <v>Atención en Centros de Desarrollo Infantil/Jefatura del Departamento de CDI, CAIC  y CEDI/Dirección del Área de Centros de Atención Infantil/Coord.3. Operación</v>
      </c>
      <c r="C365" s="49" t="str">
        <f ca="1">IFERROR(__xludf.DUMMYFUNCTION("""COMPUTED_VALUE"""),"3. Operación")</f>
        <v>3. Operación</v>
      </c>
      <c r="D365" s="49" t="str">
        <f ca="1">IFERROR(__xludf.DUMMYFUNCTION("""COMPUTED_VALUE"""),"Guadalajara bien educada")</f>
        <v>Guadalajara bien educada</v>
      </c>
      <c r="E365" s="49" t="str">
        <f ca="1">IFERROR(__xludf.DUMMYFUNCTION("""COMPUTED_VALUE"""),"Atención en Centros de Desarrollo Infantil")</f>
        <v>Atención en Centros de Desarrollo Infantil</v>
      </c>
      <c r="F365" s="49" t="str">
        <f ca="1">IFERROR(__xludf.DUMMYFUNCTION("""COMPUTED_VALUE"""),"A1C1. Procesos de formación brindados en CDI, CEDI y CAIC de educación inicial y preescolar ")</f>
        <v xml:space="preserve">A1C1. Procesos de formación brindados en CDI, CEDI y CAIC de educación inicial y preescolar </v>
      </c>
      <c r="G365" s="49" t="str">
        <f ca="1">IFERROR(__xludf.DUMMYFUNCTION("""COMPUTED_VALUE"""),"Porcentaje de Niñas y Niños que reciben en educación inicial y preescolar en CDI, CEDI y CAIC en 2023")</f>
        <v>Porcentaje de Niñas y Niños que reciben en educación inicial y preescolar en CDI, CEDI y CAIC en 2023</v>
      </c>
      <c r="H365" s="49" t="str">
        <f ca="1">IFERROR(__xludf.DUMMYFUNCTION("""COMPUTED_VALUE"""),"AH NOVIEMBRE")</f>
        <v>AH NOVIEMBRE</v>
      </c>
      <c r="I365" s="49" t="str">
        <f ca="1">IFERROR(__xludf.DUMMYFUNCTION("""COMPUTED_VALUE"""),"Noviembre")</f>
        <v>Noviembre</v>
      </c>
      <c r="J365" s="49" t="str">
        <f ca="1">IFERROR(__xludf.DUMMYFUNCTION("""COMPUTED_VALUE"""),"AH")</f>
        <v>AH</v>
      </c>
      <c r="K365" s="50"/>
      <c r="L365" s="49" t="str">
        <f ca="1">IFERROR(__xludf.DUMMYFUNCTION("""COMPUTED_VALUE"""),"TRIMESTRE 4")</f>
        <v>TRIMESTRE 4</v>
      </c>
      <c r="M365" s="49" t="str">
        <f ca="1">IFERROR(__xludf.DUMMYFUNCTION("""COMPUTED_VALUE"""),"ADOLESCENTES HOMBRES")</f>
        <v>ADOLESCENTES HOMBRES</v>
      </c>
    </row>
    <row r="366" spans="1:13">
      <c r="A366" s="49" t="str">
        <f ca="1">IFERROR(__xludf.DUMMYFUNCTION("""COMPUTED_VALUE"""),"5.1.1.1")</f>
        <v>5.1.1.1</v>
      </c>
      <c r="B366" s="49" t="str">
        <f ca="1">IFERROR(__xludf.DUMMYFUNCTION("""COMPUTED_VALUE"""),"Atención en Centros de Desarrollo Infantil/Jefatura del Departamento de CDI, CAIC  y CEDI/Dirección del Área de Centros de Atención Infantil/Coord.3. Operación")</f>
        <v>Atención en Centros de Desarrollo Infantil/Jefatura del Departamento de CDI, CAIC  y CEDI/Dirección del Área de Centros de Atención Infantil/Coord.3. Operación</v>
      </c>
      <c r="C366" s="49" t="str">
        <f ca="1">IFERROR(__xludf.DUMMYFUNCTION("""COMPUTED_VALUE"""),"3. Operación")</f>
        <v>3. Operación</v>
      </c>
      <c r="D366" s="49" t="str">
        <f ca="1">IFERROR(__xludf.DUMMYFUNCTION("""COMPUTED_VALUE"""),"Guadalajara bien educada")</f>
        <v>Guadalajara bien educada</v>
      </c>
      <c r="E366" s="49" t="str">
        <f ca="1">IFERROR(__xludf.DUMMYFUNCTION("""COMPUTED_VALUE"""),"Atención en Centros de Desarrollo Infantil")</f>
        <v>Atención en Centros de Desarrollo Infantil</v>
      </c>
      <c r="F366" s="49" t="str">
        <f ca="1">IFERROR(__xludf.DUMMYFUNCTION("""COMPUTED_VALUE"""),"A1C1. Procesos de formación brindados en CDI, CEDI y CAIC de educación inicial y preescolar ")</f>
        <v xml:space="preserve">A1C1. Procesos de formación brindados en CDI, CEDI y CAIC de educación inicial y preescolar </v>
      </c>
      <c r="G366" s="49" t="str">
        <f ca="1">IFERROR(__xludf.DUMMYFUNCTION("""COMPUTED_VALUE"""),"Porcentaje de Niñas y Niños que reciben en educación inicial y preescolar en CDI, CEDI y CAIC en 2023")</f>
        <v>Porcentaje de Niñas y Niños que reciben en educación inicial y preescolar en CDI, CEDI y CAIC en 2023</v>
      </c>
      <c r="H366" s="49" t="str">
        <f ca="1">IFERROR(__xludf.DUMMYFUNCTION("""COMPUTED_VALUE"""),"MUJ NOVIEMBRE")</f>
        <v>MUJ NOVIEMBRE</v>
      </c>
      <c r="I366" s="49" t="str">
        <f ca="1">IFERROR(__xludf.DUMMYFUNCTION("""COMPUTED_VALUE"""),"Noviembre")</f>
        <v>Noviembre</v>
      </c>
      <c r="J366" s="49" t="str">
        <f ca="1">IFERROR(__xludf.DUMMYFUNCTION("""COMPUTED_VALUE"""),"MUJ")</f>
        <v>MUJ</v>
      </c>
      <c r="K366" s="50"/>
      <c r="L366" s="49" t="str">
        <f ca="1">IFERROR(__xludf.DUMMYFUNCTION("""COMPUTED_VALUE"""),"TRIMESTRE 4")</f>
        <v>TRIMESTRE 4</v>
      </c>
      <c r="M366" s="49" t="str">
        <f ca="1">IFERROR(__xludf.DUMMYFUNCTION("""COMPUTED_VALUE"""),"MUJERES ADULTAS")</f>
        <v>MUJERES ADULTAS</v>
      </c>
    </row>
    <row r="367" spans="1:13">
      <c r="A367" s="49" t="str">
        <f ca="1">IFERROR(__xludf.DUMMYFUNCTION("""COMPUTED_VALUE"""),"5.1.1.1")</f>
        <v>5.1.1.1</v>
      </c>
      <c r="B367" s="49" t="str">
        <f ca="1">IFERROR(__xludf.DUMMYFUNCTION("""COMPUTED_VALUE"""),"Atención en Centros de Desarrollo Infantil/Jefatura del Departamento de CDI, CAIC  y CEDI/Dirección del Área de Centros de Atención Infantil/Coord.3. Operación")</f>
        <v>Atención en Centros de Desarrollo Infantil/Jefatura del Departamento de CDI, CAIC  y CEDI/Dirección del Área de Centros de Atención Infantil/Coord.3. Operación</v>
      </c>
      <c r="C367" s="49" t="str">
        <f ca="1">IFERROR(__xludf.DUMMYFUNCTION("""COMPUTED_VALUE"""),"3. Operación")</f>
        <v>3. Operación</v>
      </c>
      <c r="D367" s="49" t="str">
        <f ca="1">IFERROR(__xludf.DUMMYFUNCTION("""COMPUTED_VALUE"""),"Guadalajara bien educada")</f>
        <v>Guadalajara bien educada</v>
      </c>
      <c r="E367" s="49" t="str">
        <f ca="1">IFERROR(__xludf.DUMMYFUNCTION("""COMPUTED_VALUE"""),"Atención en Centros de Desarrollo Infantil")</f>
        <v>Atención en Centros de Desarrollo Infantil</v>
      </c>
      <c r="F367" s="49" t="str">
        <f ca="1">IFERROR(__xludf.DUMMYFUNCTION("""COMPUTED_VALUE"""),"A1C1. Procesos de formación brindados en CDI, CEDI y CAIC de educación inicial y preescolar ")</f>
        <v xml:space="preserve">A1C1. Procesos de formación brindados en CDI, CEDI y CAIC de educación inicial y preescolar </v>
      </c>
      <c r="G367" s="49" t="str">
        <f ca="1">IFERROR(__xludf.DUMMYFUNCTION("""COMPUTED_VALUE"""),"Porcentaje de Niñas y Niños que reciben en educación inicial y preescolar en CDI, CEDI y CAIC en 2023")</f>
        <v>Porcentaje de Niñas y Niños que reciben en educación inicial y preescolar en CDI, CEDI y CAIC en 2023</v>
      </c>
      <c r="H367" s="49" t="str">
        <f ca="1">IFERROR(__xludf.DUMMYFUNCTION("""COMPUTED_VALUE"""),"HOM NOVIEMBRE")</f>
        <v>HOM NOVIEMBRE</v>
      </c>
      <c r="I367" s="49" t="str">
        <f ca="1">IFERROR(__xludf.DUMMYFUNCTION("""COMPUTED_VALUE"""),"Noviembre")</f>
        <v>Noviembre</v>
      </c>
      <c r="J367" s="49" t="str">
        <f ca="1">IFERROR(__xludf.DUMMYFUNCTION("""COMPUTED_VALUE"""),"HOM")</f>
        <v>HOM</v>
      </c>
      <c r="K367" s="50"/>
      <c r="L367" s="49" t="str">
        <f ca="1">IFERROR(__xludf.DUMMYFUNCTION("""COMPUTED_VALUE"""),"TRIMESTRE 4")</f>
        <v>TRIMESTRE 4</v>
      </c>
      <c r="M367" s="49" t="str">
        <f ca="1">IFERROR(__xludf.DUMMYFUNCTION("""COMPUTED_VALUE"""),"HOMBRES ADULTOS")</f>
        <v>HOMBRES ADULTOS</v>
      </c>
    </row>
    <row r="368" spans="1:13">
      <c r="A368" s="49" t="str">
        <f ca="1">IFERROR(__xludf.DUMMYFUNCTION("""COMPUTED_VALUE"""),"5.1.1.1")</f>
        <v>5.1.1.1</v>
      </c>
      <c r="B368" s="49" t="str">
        <f ca="1">IFERROR(__xludf.DUMMYFUNCTION("""COMPUTED_VALUE"""),"Atención en Centros de Desarrollo Infantil/Jefatura del Departamento de CDI, CAIC  y CEDI/Dirección del Área de Centros de Atención Infantil/Coord.3. Operación")</f>
        <v>Atención en Centros de Desarrollo Infantil/Jefatura del Departamento de CDI, CAIC  y CEDI/Dirección del Área de Centros de Atención Infantil/Coord.3. Operación</v>
      </c>
      <c r="C368" s="49" t="str">
        <f ca="1">IFERROR(__xludf.DUMMYFUNCTION("""COMPUTED_VALUE"""),"3. Operación")</f>
        <v>3. Operación</v>
      </c>
      <c r="D368" s="49" t="str">
        <f ca="1">IFERROR(__xludf.DUMMYFUNCTION("""COMPUTED_VALUE"""),"Guadalajara bien educada")</f>
        <v>Guadalajara bien educada</v>
      </c>
      <c r="E368" s="49" t="str">
        <f ca="1">IFERROR(__xludf.DUMMYFUNCTION("""COMPUTED_VALUE"""),"Atención en Centros de Desarrollo Infantil")</f>
        <v>Atención en Centros de Desarrollo Infantil</v>
      </c>
      <c r="F368" s="49" t="str">
        <f ca="1">IFERROR(__xludf.DUMMYFUNCTION("""COMPUTED_VALUE"""),"A1C1. Procesos de formación brindados en CDI, CEDI y CAIC de educación inicial y preescolar ")</f>
        <v xml:space="preserve">A1C1. Procesos de formación brindados en CDI, CEDI y CAIC de educación inicial y preescolar </v>
      </c>
      <c r="G368" s="49" t="str">
        <f ca="1">IFERROR(__xludf.DUMMYFUNCTION("""COMPUTED_VALUE"""),"Porcentaje de Niñas y Niños que reciben en educación inicial y preescolar en CDI, CEDI y CAIC en 2023")</f>
        <v>Porcentaje de Niñas y Niños que reciben en educación inicial y preescolar en CDI, CEDI y CAIC en 2023</v>
      </c>
      <c r="H368" s="49" t="str">
        <f ca="1">IFERROR(__xludf.DUMMYFUNCTION("""COMPUTED_VALUE"""),"AMM NOVIEMBRE")</f>
        <v>AMM NOVIEMBRE</v>
      </c>
      <c r="I368" s="49" t="str">
        <f ca="1">IFERROR(__xludf.DUMMYFUNCTION("""COMPUTED_VALUE"""),"Noviembre")</f>
        <v>Noviembre</v>
      </c>
      <c r="J368" s="49" t="str">
        <f ca="1">IFERROR(__xludf.DUMMYFUNCTION("""COMPUTED_VALUE"""),"AMM")</f>
        <v>AMM</v>
      </c>
      <c r="K368" s="50"/>
      <c r="L368" s="49" t="str">
        <f ca="1">IFERROR(__xludf.DUMMYFUNCTION("""COMPUTED_VALUE"""),"TRIMESTRE 4")</f>
        <v>TRIMESTRE 4</v>
      </c>
      <c r="M368" s="49" t="str">
        <f ca="1">IFERROR(__xludf.DUMMYFUNCTION("""COMPUTED_VALUE"""),"ADULTA MAYOR MUJER")</f>
        <v>ADULTA MAYOR MUJER</v>
      </c>
    </row>
    <row r="369" spans="1:13">
      <c r="A369" s="49" t="str">
        <f ca="1">IFERROR(__xludf.DUMMYFUNCTION("""COMPUTED_VALUE"""),"5.1.1.1")</f>
        <v>5.1.1.1</v>
      </c>
      <c r="B369" s="49" t="str">
        <f ca="1">IFERROR(__xludf.DUMMYFUNCTION("""COMPUTED_VALUE"""),"Atención en Centros de Desarrollo Infantil/Jefatura del Departamento de CDI, CAIC  y CEDI/Dirección del Área de Centros de Atención Infantil/Coord.3. Operación")</f>
        <v>Atención en Centros de Desarrollo Infantil/Jefatura del Departamento de CDI, CAIC  y CEDI/Dirección del Área de Centros de Atención Infantil/Coord.3. Operación</v>
      </c>
      <c r="C369" s="49" t="str">
        <f ca="1">IFERROR(__xludf.DUMMYFUNCTION("""COMPUTED_VALUE"""),"3. Operación")</f>
        <v>3. Operación</v>
      </c>
      <c r="D369" s="49" t="str">
        <f ca="1">IFERROR(__xludf.DUMMYFUNCTION("""COMPUTED_VALUE"""),"Guadalajara bien educada")</f>
        <v>Guadalajara bien educada</v>
      </c>
      <c r="E369" s="49" t="str">
        <f ca="1">IFERROR(__xludf.DUMMYFUNCTION("""COMPUTED_VALUE"""),"Atención en Centros de Desarrollo Infantil")</f>
        <v>Atención en Centros de Desarrollo Infantil</v>
      </c>
      <c r="F369" s="49" t="str">
        <f ca="1">IFERROR(__xludf.DUMMYFUNCTION("""COMPUTED_VALUE"""),"A1C1. Procesos de formación brindados en CDI, CEDI y CAIC de educación inicial y preescolar ")</f>
        <v xml:space="preserve">A1C1. Procesos de formación brindados en CDI, CEDI y CAIC de educación inicial y preescolar </v>
      </c>
      <c r="G369" s="49" t="str">
        <f ca="1">IFERROR(__xludf.DUMMYFUNCTION("""COMPUTED_VALUE"""),"Porcentaje de Niñas y Niños que reciben en educación inicial y preescolar en CDI, CEDI y CAIC en 2023")</f>
        <v>Porcentaje de Niñas y Niños que reciben en educación inicial y preescolar en CDI, CEDI y CAIC en 2023</v>
      </c>
      <c r="H369" s="49" t="str">
        <f ca="1">IFERROR(__xludf.DUMMYFUNCTION("""COMPUTED_VALUE"""),"AMH NOVIEMBRE")</f>
        <v>AMH NOVIEMBRE</v>
      </c>
      <c r="I369" s="49" t="str">
        <f ca="1">IFERROR(__xludf.DUMMYFUNCTION("""COMPUTED_VALUE"""),"Noviembre")</f>
        <v>Noviembre</v>
      </c>
      <c r="J369" s="49" t="str">
        <f ca="1">IFERROR(__xludf.DUMMYFUNCTION("""COMPUTED_VALUE"""),"AMH")</f>
        <v>AMH</v>
      </c>
      <c r="K369" s="50"/>
      <c r="L369" s="49" t="str">
        <f ca="1">IFERROR(__xludf.DUMMYFUNCTION("""COMPUTED_VALUE"""),"TRIMESTRE 4")</f>
        <v>TRIMESTRE 4</v>
      </c>
      <c r="M369" s="49" t="str">
        <f ca="1">IFERROR(__xludf.DUMMYFUNCTION("""COMPUTED_VALUE"""),"ADULTO MAYOR HOMBRE")</f>
        <v>ADULTO MAYOR HOMBRE</v>
      </c>
    </row>
    <row r="370" spans="1:13">
      <c r="A370" s="49" t="str">
        <f ca="1">IFERROR(__xludf.DUMMYFUNCTION("""COMPUTED_VALUE"""),"5.1.1.0")</f>
        <v>5.1.1.0</v>
      </c>
      <c r="B370" s="49" t="str">
        <f ca="1">IFERROR(__xludf.DUMMYFUNCTION("""COMPUTED_VALUE"""),"Atención en Centros de Desarrollo Infantil/Jefatura del Departamento de CDI, CAIC  y CEDI/Dirección del Área de Centros de Atención Infantil/Coord.3. Operación")</f>
        <v>Atención en Centros de Desarrollo Infantil/Jefatura del Departamento de CDI, CAIC  y CEDI/Dirección del Área de Centros de Atención Infantil/Coord.3. Operación</v>
      </c>
      <c r="C370" s="49" t="str">
        <f ca="1">IFERROR(__xludf.DUMMYFUNCTION("""COMPUTED_VALUE"""),"3. Operación")</f>
        <v>3. Operación</v>
      </c>
      <c r="D370" s="49" t="str">
        <f ca="1">IFERROR(__xludf.DUMMYFUNCTION("""COMPUTED_VALUE"""),"Guadalajara bien educada")</f>
        <v>Guadalajara bien educada</v>
      </c>
      <c r="E370" s="49" t="str">
        <f ca="1">IFERROR(__xludf.DUMMYFUNCTION("""COMPUTED_VALUE"""),"Atención en Centros de Desarrollo Infantil")</f>
        <v>Atención en Centros de Desarrollo Infantil</v>
      </c>
      <c r="F370" s="49" t="str">
        <f ca="1">IFERROR(__xludf.DUMMYFUNCTION("""COMPUTED_VALUE"""),"C1. Servicio de educación inicial y preescolar para niñas y niños en condición de vulnerabilidad económica brindados en CDI, CEDI y CAIC ")</f>
        <v xml:space="preserve">C1. Servicio de educación inicial y preescolar para niñas y niños en condición de vulnerabilidad económica brindados en CDI, CEDI y CAIC </v>
      </c>
      <c r="G370" s="49" t="str">
        <f ca="1">IFERROR(__xludf.DUMMYFUNCTION("""COMPUTED_VALUE"""),"Porcentaje de demanda cubierta sobre servicios de atención educativa y asistencial para niñas y niños en condición de vulnerabilidad económica en 2023")</f>
        <v>Porcentaje de demanda cubierta sobre servicios de atención educativa y asistencial para niñas y niños en condición de vulnerabilidad económica en 2023</v>
      </c>
      <c r="H370" s="49" t="str">
        <f ca="1">IFERROR(__xludf.DUMMYFUNCTION("""COMPUTED_VALUE"""),"NAS DICIEMBRE")</f>
        <v>NAS DICIEMBRE</v>
      </c>
      <c r="I370" s="49" t="str">
        <f ca="1">IFERROR(__xludf.DUMMYFUNCTION("""COMPUTED_VALUE"""),"Diciembre")</f>
        <v>Diciembre</v>
      </c>
      <c r="J370" s="49" t="str">
        <f ca="1">IFERROR(__xludf.DUMMYFUNCTION("""COMPUTED_VALUE"""),"NAS")</f>
        <v>NAS</v>
      </c>
      <c r="K370" s="50">
        <f ca="1">IFERROR(__xludf.DUMMYFUNCTION("""COMPUTED_VALUE"""),3)</f>
        <v>3</v>
      </c>
      <c r="L370" s="49" t="str">
        <f ca="1">IFERROR(__xludf.DUMMYFUNCTION("""COMPUTED_VALUE"""),"TRIMESTRE 4")</f>
        <v>TRIMESTRE 4</v>
      </c>
      <c r="M370" s="49" t="str">
        <f ca="1">IFERROR(__xludf.DUMMYFUNCTION("""COMPUTED_VALUE"""),"NIÑAS")</f>
        <v>NIÑAS</v>
      </c>
    </row>
    <row r="371" spans="1:13">
      <c r="A371" s="49" t="str">
        <f ca="1">IFERROR(__xludf.DUMMYFUNCTION("""COMPUTED_VALUE"""),"5.1.1.0")</f>
        <v>5.1.1.0</v>
      </c>
      <c r="B371" s="49" t="str">
        <f ca="1">IFERROR(__xludf.DUMMYFUNCTION("""COMPUTED_VALUE"""),"Atención en Centros de Desarrollo Infantil/Jefatura del Departamento de CDI, CAIC  y CEDI/Dirección del Área de Centros de Atención Infantil/Coord.3. Operación")</f>
        <v>Atención en Centros de Desarrollo Infantil/Jefatura del Departamento de CDI, CAIC  y CEDI/Dirección del Área de Centros de Atención Infantil/Coord.3. Operación</v>
      </c>
      <c r="C371" s="49" t="str">
        <f ca="1">IFERROR(__xludf.DUMMYFUNCTION("""COMPUTED_VALUE"""),"3. Operación")</f>
        <v>3. Operación</v>
      </c>
      <c r="D371" s="49" t="str">
        <f ca="1">IFERROR(__xludf.DUMMYFUNCTION("""COMPUTED_VALUE"""),"Guadalajara bien educada")</f>
        <v>Guadalajara bien educada</v>
      </c>
      <c r="E371" s="49" t="str">
        <f ca="1">IFERROR(__xludf.DUMMYFUNCTION("""COMPUTED_VALUE"""),"Atención en Centros de Desarrollo Infantil")</f>
        <v>Atención en Centros de Desarrollo Infantil</v>
      </c>
      <c r="F371" s="49" t="str">
        <f ca="1">IFERROR(__xludf.DUMMYFUNCTION("""COMPUTED_VALUE"""),"C1. Servicio de educación inicial y preescolar para niñas y niños en condición de vulnerabilidad económica brindados en CDI, CEDI y CAIC ")</f>
        <v xml:space="preserve">C1. Servicio de educación inicial y preescolar para niñas y niños en condición de vulnerabilidad económica brindados en CDI, CEDI y CAIC </v>
      </c>
      <c r="G371" s="49" t="str">
        <f ca="1">IFERROR(__xludf.DUMMYFUNCTION("""COMPUTED_VALUE"""),"Porcentaje de demanda cubierta sobre servicios de atención educativa y asistencial para niñas y niños en condición de vulnerabilidad económica en 2023")</f>
        <v>Porcentaje de demanda cubierta sobre servicios de atención educativa y asistencial para niñas y niños en condición de vulnerabilidad económica en 2023</v>
      </c>
      <c r="H371" s="49" t="str">
        <f ca="1">IFERROR(__xludf.DUMMYFUNCTION("""COMPUTED_VALUE"""),"NOS DICIEMBRE")</f>
        <v>NOS DICIEMBRE</v>
      </c>
      <c r="I371" s="49" t="str">
        <f ca="1">IFERROR(__xludf.DUMMYFUNCTION("""COMPUTED_VALUE"""),"Diciembre")</f>
        <v>Diciembre</v>
      </c>
      <c r="J371" s="49" t="str">
        <f ca="1">IFERROR(__xludf.DUMMYFUNCTION("""COMPUTED_VALUE"""),"NOS")</f>
        <v>NOS</v>
      </c>
      <c r="K371" s="50">
        <f ca="1">IFERROR(__xludf.DUMMYFUNCTION("""COMPUTED_VALUE"""),3)</f>
        <v>3</v>
      </c>
      <c r="L371" s="49" t="str">
        <f ca="1">IFERROR(__xludf.DUMMYFUNCTION("""COMPUTED_VALUE"""),"TRIMESTRE 4")</f>
        <v>TRIMESTRE 4</v>
      </c>
      <c r="M371" s="49" t="str">
        <f ca="1">IFERROR(__xludf.DUMMYFUNCTION("""COMPUTED_VALUE"""),"NIÑOS")</f>
        <v>NIÑOS</v>
      </c>
    </row>
    <row r="372" spans="1:13">
      <c r="A372" s="49" t="str">
        <f ca="1">IFERROR(__xludf.DUMMYFUNCTION("""COMPUTED_VALUE"""),"5.1.1.0")</f>
        <v>5.1.1.0</v>
      </c>
      <c r="B372" s="49" t="str">
        <f ca="1">IFERROR(__xludf.DUMMYFUNCTION("""COMPUTED_VALUE"""),"Atención en Centros de Desarrollo Infantil/Jefatura del Departamento de CDI, CAIC  y CEDI/Dirección del Área de Centros de Atención Infantil/Coord.3. Operación")</f>
        <v>Atención en Centros de Desarrollo Infantil/Jefatura del Departamento de CDI, CAIC  y CEDI/Dirección del Área de Centros de Atención Infantil/Coord.3. Operación</v>
      </c>
      <c r="C372" s="49" t="str">
        <f ca="1">IFERROR(__xludf.DUMMYFUNCTION("""COMPUTED_VALUE"""),"3. Operación")</f>
        <v>3. Operación</v>
      </c>
      <c r="D372" s="49" t="str">
        <f ca="1">IFERROR(__xludf.DUMMYFUNCTION("""COMPUTED_VALUE"""),"Guadalajara bien educada")</f>
        <v>Guadalajara bien educada</v>
      </c>
      <c r="E372" s="49" t="str">
        <f ca="1">IFERROR(__xludf.DUMMYFUNCTION("""COMPUTED_VALUE"""),"Atención en Centros de Desarrollo Infantil")</f>
        <v>Atención en Centros de Desarrollo Infantil</v>
      </c>
      <c r="F372" s="49" t="str">
        <f ca="1">IFERROR(__xludf.DUMMYFUNCTION("""COMPUTED_VALUE"""),"C1. Servicio de educación inicial y preescolar para niñas y niños en condición de vulnerabilidad económica brindados en CDI, CEDI y CAIC ")</f>
        <v xml:space="preserve">C1. Servicio de educación inicial y preescolar para niñas y niños en condición de vulnerabilidad económica brindados en CDI, CEDI y CAIC </v>
      </c>
      <c r="G372" s="49" t="str">
        <f ca="1">IFERROR(__xludf.DUMMYFUNCTION("""COMPUTED_VALUE"""),"Porcentaje de demanda cubierta sobre servicios de atención educativa y asistencial para niñas y niños en condición de vulnerabilidad económica en 2023")</f>
        <v>Porcentaje de demanda cubierta sobre servicios de atención educativa y asistencial para niñas y niños en condición de vulnerabilidad económica en 2023</v>
      </c>
      <c r="H372" s="49" t="str">
        <f ca="1">IFERROR(__xludf.DUMMYFUNCTION("""COMPUTED_VALUE"""),"AM DICIEMBRE")</f>
        <v>AM DICIEMBRE</v>
      </c>
      <c r="I372" s="49" t="str">
        <f ca="1">IFERROR(__xludf.DUMMYFUNCTION("""COMPUTED_VALUE"""),"Diciembre")</f>
        <v>Diciembre</v>
      </c>
      <c r="J372" s="49" t="str">
        <f ca="1">IFERROR(__xludf.DUMMYFUNCTION("""COMPUTED_VALUE"""),"AM")</f>
        <v>AM</v>
      </c>
      <c r="K372" s="50">
        <f ca="1">IFERROR(__xludf.DUMMYFUNCTION("""COMPUTED_VALUE"""),0)</f>
        <v>0</v>
      </c>
      <c r="L372" s="49" t="str">
        <f ca="1">IFERROR(__xludf.DUMMYFUNCTION("""COMPUTED_VALUE"""),"TRIMESTRE 4")</f>
        <v>TRIMESTRE 4</v>
      </c>
      <c r="M372" s="49" t="str">
        <f ca="1">IFERROR(__xludf.DUMMYFUNCTION("""COMPUTED_VALUE"""),"ADOLESCENTES MUJERES")</f>
        <v>ADOLESCENTES MUJERES</v>
      </c>
    </row>
    <row r="373" spans="1:13">
      <c r="A373" s="49" t="str">
        <f ca="1">IFERROR(__xludf.DUMMYFUNCTION("""COMPUTED_VALUE"""),"5.1.1.0")</f>
        <v>5.1.1.0</v>
      </c>
      <c r="B373" s="49" t="str">
        <f ca="1">IFERROR(__xludf.DUMMYFUNCTION("""COMPUTED_VALUE"""),"Atención en Centros de Desarrollo Infantil/Jefatura del Departamento de CDI, CAIC  y CEDI/Dirección del Área de Centros de Atención Infantil/Coord.3. Operación")</f>
        <v>Atención en Centros de Desarrollo Infantil/Jefatura del Departamento de CDI, CAIC  y CEDI/Dirección del Área de Centros de Atención Infantil/Coord.3. Operación</v>
      </c>
      <c r="C373" s="49" t="str">
        <f ca="1">IFERROR(__xludf.DUMMYFUNCTION("""COMPUTED_VALUE"""),"3. Operación")</f>
        <v>3. Operación</v>
      </c>
      <c r="D373" s="49" t="str">
        <f ca="1">IFERROR(__xludf.DUMMYFUNCTION("""COMPUTED_VALUE"""),"Guadalajara bien educada")</f>
        <v>Guadalajara bien educada</v>
      </c>
      <c r="E373" s="49" t="str">
        <f ca="1">IFERROR(__xludf.DUMMYFUNCTION("""COMPUTED_VALUE"""),"Atención en Centros de Desarrollo Infantil")</f>
        <v>Atención en Centros de Desarrollo Infantil</v>
      </c>
      <c r="F373" s="49" t="str">
        <f ca="1">IFERROR(__xludf.DUMMYFUNCTION("""COMPUTED_VALUE"""),"C1. Servicio de educación inicial y preescolar para niñas y niños en condición de vulnerabilidad económica brindados en CDI, CEDI y CAIC ")</f>
        <v xml:space="preserve">C1. Servicio de educación inicial y preescolar para niñas y niños en condición de vulnerabilidad económica brindados en CDI, CEDI y CAIC </v>
      </c>
      <c r="G373" s="49" t="str">
        <f ca="1">IFERROR(__xludf.DUMMYFUNCTION("""COMPUTED_VALUE"""),"Porcentaje de demanda cubierta sobre servicios de atención educativa y asistencial para niñas y niños en condición de vulnerabilidad económica en 2023")</f>
        <v>Porcentaje de demanda cubierta sobre servicios de atención educativa y asistencial para niñas y niños en condición de vulnerabilidad económica en 2023</v>
      </c>
      <c r="H373" s="49" t="str">
        <f ca="1">IFERROR(__xludf.DUMMYFUNCTION("""COMPUTED_VALUE"""),"AH DICIEMBRE")</f>
        <v>AH DICIEMBRE</v>
      </c>
      <c r="I373" s="49" t="str">
        <f ca="1">IFERROR(__xludf.DUMMYFUNCTION("""COMPUTED_VALUE"""),"Diciembre")</f>
        <v>Diciembre</v>
      </c>
      <c r="J373" s="49" t="str">
        <f ca="1">IFERROR(__xludf.DUMMYFUNCTION("""COMPUTED_VALUE"""),"AH")</f>
        <v>AH</v>
      </c>
      <c r="K373" s="50">
        <f ca="1">IFERROR(__xludf.DUMMYFUNCTION("""COMPUTED_VALUE"""),0)</f>
        <v>0</v>
      </c>
      <c r="L373" s="49" t="str">
        <f ca="1">IFERROR(__xludf.DUMMYFUNCTION("""COMPUTED_VALUE"""),"TRIMESTRE 4")</f>
        <v>TRIMESTRE 4</v>
      </c>
      <c r="M373" s="49" t="str">
        <f ca="1">IFERROR(__xludf.DUMMYFUNCTION("""COMPUTED_VALUE"""),"ADOLESCENTES HOMBRES")</f>
        <v>ADOLESCENTES HOMBRES</v>
      </c>
    </row>
    <row r="374" spans="1:13">
      <c r="A374" s="49" t="str">
        <f ca="1">IFERROR(__xludf.DUMMYFUNCTION("""COMPUTED_VALUE"""),"5.1.1.0")</f>
        <v>5.1.1.0</v>
      </c>
      <c r="B374" s="49" t="str">
        <f ca="1">IFERROR(__xludf.DUMMYFUNCTION("""COMPUTED_VALUE"""),"Atención en Centros de Desarrollo Infantil/Jefatura del Departamento de CDI, CAIC  y CEDI/Dirección del Área de Centros de Atención Infantil/Coord.3. Operación")</f>
        <v>Atención en Centros de Desarrollo Infantil/Jefatura del Departamento de CDI, CAIC  y CEDI/Dirección del Área de Centros de Atención Infantil/Coord.3. Operación</v>
      </c>
      <c r="C374" s="49" t="str">
        <f ca="1">IFERROR(__xludf.DUMMYFUNCTION("""COMPUTED_VALUE"""),"3. Operación")</f>
        <v>3. Operación</v>
      </c>
      <c r="D374" s="49" t="str">
        <f ca="1">IFERROR(__xludf.DUMMYFUNCTION("""COMPUTED_VALUE"""),"Guadalajara bien educada")</f>
        <v>Guadalajara bien educada</v>
      </c>
      <c r="E374" s="49" t="str">
        <f ca="1">IFERROR(__xludf.DUMMYFUNCTION("""COMPUTED_VALUE"""),"Atención en Centros de Desarrollo Infantil")</f>
        <v>Atención en Centros de Desarrollo Infantil</v>
      </c>
      <c r="F374" s="49" t="str">
        <f ca="1">IFERROR(__xludf.DUMMYFUNCTION("""COMPUTED_VALUE"""),"C1. Servicio de educación inicial y preescolar para niñas y niños en condición de vulnerabilidad económica brindados en CDI, CEDI y CAIC ")</f>
        <v xml:space="preserve">C1. Servicio de educación inicial y preescolar para niñas y niños en condición de vulnerabilidad económica brindados en CDI, CEDI y CAIC </v>
      </c>
      <c r="G374" s="49" t="str">
        <f ca="1">IFERROR(__xludf.DUMMYFUNCTION("""COMPUTED_VALUE"""),"Porcentaje de demanda cubierta sobre servicios de atención educativa y asistencial para niñas y niños en condición de vulnerabilidad económica en 2023")</f>
        <v>Porcentaje de demanda cubierta sobre servicios de atención educativa y asistencial para niñas y niños en condición de vulnerabilidad económica en 2023</v>
      </c>
      <c r="H374" s="49" t="str">
        <f ca="1">IFERROR(__xludf.DUMMYFUNCTION("""COMPUTED_VALUE"""),"MUJ DICIEMBRE")</f>
        <v>MUJ DICIEMBRE</v>
      </c>
      <c r="I374" s="49" t="str">
        <f ca="1">IFERROR(__xludf.DUMMYFUNCTION("""COMPUTED_VALUE"""),"Diciembre")</f>
        <v>Diciembre</v>
      </c>
      <c r="J374" s="49" t="str">
        <f ca="1">IFERROR(__xludf.DUMMYFUNCTION("""COMPUTED_VALUE"""),"MUJ")</f>
        <v>MUJ</v>
      </c>
      <c r="K374" s="50">
        <f ca="1">IFERROR(__xludf.DUMMYFUNCTION("""COMPUTED_VALUE"""),0)</f>
        <v>0</v>
      </c>
      <c r="L374" s="49" t="str">
        <f ca="1">IFERROR(__xludf.DUMMYFUNCTION("""COMPUTED_VALUE"""),"TRIMESTRE 4")</f>
        <v>TRIMESTRE 4</v>
      </c>
      <c r="M374" s="49" t="str">
        <f ca="1">IFERROR(__xludf.DUMMYFUNCTION("""COMPUTED_VALUE"""),"MUJERES ADULTAS")</f>
        <v>MUJERES ADULTAS</v>
      </c>
    </row>
    <row r="375" spans="1:13">
      <c r="A375" s="49" t="str">
        <f ca="1">IFERROR(__xludf.DUMMYFUNCTION("""COMPUTED_VALUE"""),"5.1.1.0")</f>
        <v>5.1.1.0</v>
      </c>
      <c r="B375" s="49" t="str">
        <f ca="1">IFERROR(__xludf.DUMMYFUNCTION("""COMPUTED_VALUE"""),"Atención en Centros de Desarrollo Infantil/Jefatura del Departamento de CDI, CAIC  y CEDI/Dirección del Área de Centros de Atención Infantil/Coord.3. Operación")</f>
        <v>Atención en Centros de Desarrollo Infantil/Jefatura del Departamento de CDI, CAIC  y CEDI/Dirección del Área de Centros de Atención Infantil/Coord.3. Operación</v>
      </c>
      <c r="C375" s="49" t="str">
        <f ca="1">IFERROR(__xludf.DUMMYFUNCTION("""COMPUTED_VALUE"""),"3. Operación")</f>
        <v>3. Operación</v>
      </c>
      <c r="D375" s="49" t="str">
        <f ca="1">IFERROR(__xludf.DUMMYFUNCTION("""COMPUTED_VALUE"""),"Guadalajara bien educada")</f>
        <v>Guadalajara bien educada</v>
      </c>
      <c r="E375" s="49" t="str">
        <f ca="1">IFERROR(__xludf.DUMMYFUNCTION("""COMPUTED_VALUE"""),"Atención en Centros de Desarrollo Infantil")</f>
        <v>Atención en Centros de Desarrollo Infantil</v>
      </c>
      <c r="F375" s="49" t="str">
        <f ca="1">IFERROR(__xludf.DUMMYFUNCTION("""COMPUTED_VALUE"""),"C1. Servicio de educación inicial y preescolar para niñas y niños en condición de vulnerabilidad económica brindados en CDI, CEDI y CAIC ")</f>
        <v xml:space="preserve">C1. Servicio de educación inicial y preescolar para niñas y niños en condición de vulnerabilidad económica brindados en CDI, CEDI y CAIC </v>
      </c>
      <c r="G375" s="49" t="str">
        <f ca="1">IFERROR(__xludf.DUMMYFUNCTION("""COMPUTED_VALUE"""),"Porcentaje de demanda cubierta sobre servicios de atención educativa y asistencial para niñas y niños en condición de vulnerabilidad económica en 2023")</f>
        <v>Porcentaje de demanda cubierta sobre servicios de atención educativa y asistencial para niñas y niños en condición de vulnerabilidad económica en 2023</v>
      </c>
      <c r="H375" s="49" t="str">
        <f ca="1">IFERROR(__xludf.DUMMYFUNCTION("""COMPUTED_VALUE"""),"HOM DICIEMBRE")</f>
        <v>HOM DICIEMBRE</v>
      </c>
      <c r="I375" s="49" t="str">
        <f ca="1">IFERROR(__xludf.DUMMYFUNCTION("""COMPUTED_VALUE"""),"Diciembre")</f>
        <v>Diciembre</v>
      </c>
      <c r="J375" s="49" t="str">
        <f ca="1">IFERROR(__xludf.DUMMYFUNCTION("""COMPUTED_VALUE"""),"HOM")</f>
        <v>HOM</v>
      </c>
      <c r="K375" s="50">
        <f ca="1">IFERROR(__xludf.DUMMYFUNCTION("""COMPUTED_VALUE"""),0)</f>
        <v>0</v>
      </c>
      <c r="L375" s="49" t="str">
        <f ca="1">IFERROR(__xludf.DUMMYFUNCTION("""COMPUTED_VALUE"""),"TRIMESTRE 4")</f>
        <v>TRIMESTRE 4</v>
      </c>
      <c r="M375" s="49" t="str">
        <f ca="1">IFERROR(__xludf.DUMMYFUNCTION("""COMPUTED_VALUE"""),"HOMBRES ADULTOS")</f>
        <v>HOMBRES ADULTOS</v>
      </c>
    </row>
    <row r="376" spans="1:13">
      <c r="A376" s="49" t="str">
        <f ca="1">IFERROR(__xludf.DUMMYFUNCTION("""COMPUTED_VALUE"""),"5.1.1.0")</f>
        <v>5.1.1.0</v>
      </c>
      <c r="B376" s="49" t="str">
        <f ca="1">IFERROR(__xludf.DUMMYFUNCTION("""COMPUTED_VALUE"""),"Atención en Centros de Desarrollo Infantil/Jefatura del Departamento de CDI, CAIC  y CEDI/Dirección del Área de Centros de Atención Infantil/Coord.3. Operación")</f>
        <v>Atención en Centros de Desarrollo Infantil/Jefatura del Departamento de CDI, CAIC  y CEDI/Dirección del Área de Centros de Atención Infantil/Coord.3. Operación</v>
      </c>
      <c r="C376" s="49" t="str">
        <f ca="1">IFERROR(__xludf.DUMMYFUNCTION("""COMPUTED_VALUE"""),"3. Operación")</f>
        <v>3. Operación</v>
      </c>
      <c r="D376" s="49" t="str">
        <f ca="1">IFERROR(__xludf.DUMMYFUNCTION("""COMPUTED_VALUE"""),"Guadalajara bien educada")</f>
        <v>Guadalajara bien educada</v>
      </c>
      <c r="E376" s="49" t="str">
        <f ca="1">IFERROR(__xludf.DUMMYFUNCTION("""COMPUTED_VALUE"""),"Atención en Centros de Desarrollo Infantil")</f>
        <v>Atención en Centros de Desarrollo Infantil</v>
      </c>
      <c r="F376" s="49" t="str">
        <f ca="1">IFERROR(__xludf.DUMMYFUNCTION("""COMPUTED_VALUE"""),"C1. Servicio de educación inicial y preescolar para niñas y niños en condición de vulnerabilidad económica brindados en CDI, CEDI y CAIC ")</f>
        <v xml:space="preserve">C1. Servicio de educación inicial y preescolar para niñas y niños en condición de vulnerabilidad económica brindados en CDI, CEDI y CAIC </v>
      </c>
      <c r="G376" s="49" t="str">
        <f ca="1">IFERROR(__xludf.DUMMYFUNCTION("""COMPUTED_VALUE"""),"Porcentaje de demanda cubierta sobre servicios de atención educativa y asistencial para niñas y niños en condición de vulnerabilidad económica en 2023")</f>
        <v>Porcentaje de demanda cubierta sobre servicios de atención educativa y asistencial para niñas y niños en condición de vulnerabilidad económica en 2023</v>
      </c>
      <c r="H376" s="49" t="str">
        <f ca="1">IFERROR(__xludf.DUMMYFUNCTION("""COMPUTED_VALUE"""),"AMM DICIEMBRE")</f>
        <v>AMM DICIEMBRE</v>
      </c>
      <c r="I376" s="49" t="str">
        <f ca="1">IFERROR(__xludf.DUMMYFUNCTION("""COMPUTED_VALUE"""),"Diciembre")</f>
        <v>Diciembre</v>
      </c>
      <c r="J376" s="49" t="str">
        <f ca="1">IFERROR(__xludf.DUMMYFUNCTION("""COMPUTED_VALUE"""),"AMM")</f>
        <v>AMM</v>
      </c>
      <c r="K376" s="50">
        <f ca="1">IFERROR(__xludf.DUMMYFUNCTION("""COMPUTED_VALUE"""),0)</f>
        <v>0</v>
      </c>
      <c r="L376" s="49" t="str">
        <f ca="1">IFERROR(__xludf.DUMMYFUNCTION("""COMPUTED_VALUE"""),"TRIMESTRE 4")</f>
        <v>TRIMESTRE 4</v>
      </c>
      <c r="M376" s="49" t="str">
        <f ca="1">IFERROR(__xludf.DUMMYFUNCTION("""COMPUTED_VALUE"""),"ADULTA MAYOR MUJER")</f>
        <v>ADULTA MAYOR MUJER</v>
      </c>
    </row>
    <row r="377" spans="1:13">
      <c r="A377" s="49" t="str">
        <f ca="1">IFERROR(__xludf.DUMMYFUNCTION("""COMPUTED_VALUE"""),"5.1.1.0")</f>
        <v>5.1.1.0</v>
      </c>
      <c r="B377" s="49" t="str">
        <f ca="1">IFERROR(__xludf.DUMMYFUNCTION("""COMPUTED_VALUE"""),"Atención en Centros de Desarrollo Infantil/Jefatura del Departamento de CDI, CAIC  y CEDI/Dirección del Área de Centros de Atención Infantil/Coord.3. Operación")</f>
        <v>Atención en Centros de Desarrollo Infantil/Jefatura del Departamento de CDI, CAIC  y CEDI/Dirección del Área de Centros de Atención Infantil/Coord.3. Operación</v>
      </c>
      <c r="C377" s="49" t="str">
        <f ca="1">IFERROR(__xludf.DUMMYFUNCTION("""COMPUTED_VALUE"""),"3. Operación")</f>
        <v>3. Operación</v>
      </c>
      <c r="D377" s="49" t="str">
        <f ca="1">IFERROR(__xludf.DUMMYFUNCTION("""COMPUTED_VALUE"""),"Guadalajara bien educada")</f>
        <v>Guadalajara bien educada</v>
      </c>
      <c r="E377" s="49" t="str">
        <f ca="1">IFERROR(__xludf.DUMMYFUNCTION("""COMPUTED_VALUE"""),"Atención en Centros de Desarrollo Infantil")</f>
        <v>Atención en Centros de Desarrollo Infantil</v>
      </c>
      <c r="F377" s="49" t="str">
        <f ca="1">IFERROR(__xludf.DUMMYFUNCTION("""COMPUTED_VALUE"""),"C1. Servicio de educación inicial y preescolar para niñas y niños en condición de vulnerabilidad económica brindados en CDI, CEDI y CAIC ")</f>
        <v xml:space="preserve">C1. Servicio de educación inicial y preescolar para niñas y niños en condición de vulnerabilidad económica brindados en CDI, CEDI y CAIC </v>
      </c>
      <c r="G377" s="49" t="str">
        <f ca="1">IFERROR(__xludf.DUMMYFUNCTION("""COMPUTED_VALUE"""),"Porcentaje de demanda cubierta sobre servicios de atención educativa y asistencial para niñas y niños en condición de vulnerabilidad económica en 2023")</f>
        <v>Porcentaje de demanda cubierta sobre servicios de atención educativa y asistencial para niñas y niños en condición de vulnerabilidad económica en 2023</v>
      </c>
      <c r="H377" s="49" t="str">
        <f ca="1">IFERROR(__xludf.DUMMYFUNCTION("""COMPUTED_VALUE"""),"AMH DICIEMBRE")</f>
        <v>AMH DICIEMBRE</v>
      </c>
      <c r="I377" s="49" t="str">
        <f ca="1">IFERROR(__xludf.DUMMYFUNCTION("""COMPUTED_VALUE"""),"Diciembre")</f>
        <v>Diciembre</v>
      </c>
      <c r="J377" s="49" t="str">
        <f ca="1">IFERROR(__xludf.DUMMYFUNCTION("""COMPUTED_VALUE"""),"AMH")</f>
        <v>AMH</v>
      </c>
      <c r="K377" s="50">
        <f ca="1">IFERROR(__xludf.DUMMYFUNCTION("""COMPUTED_VALUE"""),0)</f>
        <v>0</v>
      </c>
      <c r="L377" s="49" t="str">
        <f ca="1">IFERROR(__xludf.DUMMYFUNCTION("""COMPUTED_VALUE"""),"TRIMESTRE 4")</f>
        <v>TRIMESTRE 4</v>
      </c>
      <c r="M377" s="49" t="str">
        <f ca="1">IFERROR(__xludf.DUMMYFUNCTION("""COMPUTED_VALUE"""),"ADULTO MAYOR HOMBRE")</f>
        <v>ADULTO MAYOR HOMBRE</v>
      </c>
    </row>
    <row r="378" spans="1:13">
      <c r="A378" s="49" t="str">
        <f ca="1">IFERROR(__xludf.DUMMYFUNCTION("""COMPUTED_VALUE"""),"5.1.1.1")</f>
        <v>5.1.1.1</v>
      </c>
      <c r="B378" s="49" t="str">
        <f ca="1">IFERROR(__xludf.DUMMYFUNCTION("""COMPUTED_VALUE"""),"Atención en Centros de Desarrollo Infantil/Jefatura del Departamento de CDI, CAIC  y CEDI/Dirección del Área de Centros de Atención Infantil/Coord.3. Operación")</f>
        <v>Atención en Centros de Desarrollo Infantil/Jefatura del Departamento de CDI, CAIC  y CEDI/Dirección del Área de Centros de Atención Infantil/Coord.3. Operación</v>
      </c>
      <c r="C378" s="49" t="str">
        <f ca="1">IFERROR(__xludf.DUMMYFUNCTION("""COMPUTED_VALUE"""),"3. Operación")</f>
        <v>3. Operación</v>
      </c>
      <c r="D378" s="49" t="str">
        <f ca="1">IFERROR(__xludf.DUMMYFUNCTION("""COMPUTED_VALUE"""),"Guadalajara bien educada")</f>
        <v>Guadalajara bien educada</v>
      </c>
      <c r="E378" s="49" t="str">
        <f ca="1">IFERROR(__xludf.DUMMYFUNCTION("""COMPUTED_VALUE"""),"Atención en Centros de Desarrollo Infantil")</f>
        <v>Atención en Centros de Desarrollo Infantil</v>
      </c>
      <c r="F378" s="49" t="str">
        <f ca="1">IFERROR(__xludf.DUMMYFUNCTION("""COMPUTED_VALUE"""),"A1C1. Procesos de formación brindados en CDI, CEDI y CAIC de educación inicial y preescolar ")</f>
        <v xml:space="preserve">A1C1. Procesos de formación brindados en CDI, CEDI y CAIC de educación inicial y preescolar </v>
      </c>
      <c r="G378" s="49" t="str">
        <f ca="1">IFERROR(__xludf.DUMMYFUNCTION("""COMPUTED_VALUE"""),"Porcentaje de Niñas y Niños que reciben en educación inicial y preescolar en CDI, CEDI y CAIC en 2023")</f>
        <v>Porcentaje de Niñas y Niños que reciben en educación inicial y preescolar en CDI, CEDI y CAIC en 2023</v>
      </c>
      <c r="H378" s="49" t="str">
        <f ca="1">IFERROR(__xludf.DUMMYFUNCTION("""COMPUTED_VALUE"""),"NAS DICIEMBRE")</f>
        <v>NAS DICIEMBRE</v>
      </c>
      <c r="I378" s="49" t="str">
        <f ca="1">IFERROR(__xludf.DUMMYFUNCTION("""COMPUTED_VALUE"""),"Diciembre")</f>
        <v>Diciembre</v>
      </c>
      <c r="J378" s="49" t="str">
        <f ca="1">IFERROR(__xludf.DUMMYFUNCTION("""COMPUTED_VALUE"""),"NAS")</f>
        <v>NAS</v>
      </c>
      <c r="K378" s="50">
        <f ca="1">IFERROR(__xludf.DUMMYFUNCTION("""COMPUTED_VALUE"""),3)</f>
        <v>3</v>
      </c>
      <c r="L378" s="49" t="str">
        <f ca="1">IFERROR(__xludf.DUMMYFUNCTION("""COMPUTED_VALUE"""),"TRIMESTRE 4")</f>
        <v>TRIMESTRE 4</v>
      </c>
      <c r="M378" s="49" t="str">
        <f ca="1">IFERROR(__xludf.DUMMYFUNCTION("""COMPUTED_VALUE"""),"NIÑAS")</f>
        <v>NIÑAS</v>
      </c>
    </row>
    <row r="379" spans="1:13">
      <c r="A379" s="49" t="str">
        <f ca="1">IFERROR(__xludf.DUMMYFUNCTION("""COMPUTED_VALUE"""),"5.1.1.1")</f>
        <v>5.1.1.1</v>
      </c>
      <c r="B379" s="49" t="str">
        <f ca="1">IFERROR(__xludf.DUMMYFUNCTION("""COMPUTED_VALUE"""),"Atención en Centros de Desarrollo Infantil/Jefatura del Departamento de CDI, CAIC  y CEDI/Dirección del Área de Centros de Atención Infantil/Coord.3. Operación")</f>
        <v>Atención en Centros de Desarrollo Infantil/Jefatura del Departamento de CDI, CAIC  y CEDI/Dirección del Área de Centros de Atención Infantil/Coord.3. Operación</v>
      </c>
      <c r="C379" s="49" t="str">
        <f ca="1">IFERROR(__xludf.DUMMYFUNCTION("""COMPUTED_VALUE"""),"3. Operación")</f>
        <v>3. Operación</v>
      </c>
      <c r="D379" s="49" t="str">
        <f ca="1">IFERROR(__xludf.DUMMYFUNCTION("""COMPUTED_VALUE"""),"Guadalajara bien educada")</f>
        <v>Guadalajara bien educada</v>
      </c>
      <c r="E379" s="49" t="str">
        <f ca="1">IFERROR(__xludf.DUMMYFUNCTION("""COMPUTED_VALUE"""),"Atención en Centros de Desarrollo Infantil")</f>
        <v>Atención en Centros de Desarrollo Infantil</v>
      </c>
      <c r="F379" s="49" t="str">
        <f ca="1">IFERROR(__xludf.DUMMYFUNCTION("""COMPUTED_VALUE"""),"A1C1. Procesos de formación brindados en CDI, CEDI y CAIC de educación inicial y preescolar ")</f>
        <v xml:space="preserve">A1C1. Procesos de formación brindados en CDI, CEDI y CAIC de educación inicial y preescolar </v>
      </c>
      <c r="G379" s="49" t="str">
        <f ca="1">IFERROR(__xludf.DUMMYFUNCTION("""COMPUTED_VALUE"""),"Porcentaje de Niñas y Niños que reciben en educación inicial y preescolar en CDI, CEDI y CAIC en 2023")</f>
        <v>Porcentaje de Niñas y Niños que reciben en educación inicial y preescolar en CDI, CEDI y CAIC en 2023</v>
      </c>
      <c r="H379" s="49" t="str">
        <f ca="1">IFERROR(__xludf.DUMMYFUNCTION("""COMPUTED_VALUE"""),"NOS DICIEMBRE")</f>
        <v>NOS DICIEMBRE</v>
      </c>
      <c r="I379" s="49" t="str">
        <f ca="1">IFERROR(__xludf.DUMMYFUNCTION("""COMPUTED_VALUE"""),"Diciembre")</f>
        <v>Diciembre</v>
      </c>
      <c r="J379" s="49" t="str">
        <f ca="1">IFERROR(__xludf.DUMMYFUNCTION("""COMPUTED_VALUE"""),"NOS")</f>
        <v>NOS</v>
      </c>
      <c r="K379" s="50">
        <f ca="1">IFERROR(__xludf.DUMMYFUNCTION("""COMPUTED_VALUE"""),3)</f>
        <v>3</v>
      </c>
      <c r="L379" s="49" t="str">
        <f ca="1">IFERROR(__xludf.DUMMYFUNCTION("""COMPUTED_VALUE"""),"TRIMESTRE 4")</f>
        <v>TRIMESTRE 4</v>
      </c>
      <c r="M379" s="49" t="str">
        <f ca="1">IFERROR(__xludf.DUMMYFUNCTION("""COMPUTED_VALUE"""),"NIÑOS")</f>
        <v>NIÑOS</v>
      </c>
    </row>
    <row r="380" spans="1:13">
      <c r="A380" s="49" t="str">
        <f ca="1">IFERROR(__xludf.DUMMYFUNCTION("""COMPUTED_VALUE"""),"5.1.1.1")</f>
        <v>5.1.1.1</v>
      </c>
      <c r="B380" s="49" t="str">
        <f ca="1">IFERROR(__xludf.DUMMYFUNCTION("""COMPUTED_VALUE"""),"Atención en Centros de Desarrollo Infantil/Jefatura del Departamento de CDI, CAIC  y CEDI/Dirección del Área de Centros de Atención Infantil/Coord.3. Operación")</f>
        <v>Atención en Centros de Desarrollo Infantil/Jefatura del Departamento de CDI, CAIC  y CEDI/Dirección del Área de Centros de Atención Infantil/Coord.3. Operación</v>
      </c>
      <c r="C380" s="49" t="str">
        <f ca="1">IFERROR(__xludf.DUMMYFUNCTION("""COMPUTED_VALUE"""),"3. Operación")</f>
        <v>3. Operación</v>
      </c>
      <c r="D380" s="49" t="str">
        <f ca="1">IFERROR(__xludf.DUMMYFUNCTION("""COMPUTED_VALUE"""),"Guadalajara bien educada")</f>
        <v>Guadalajara bien educada</v>
      </c>
      <c r="E380" s="49" t="str">
        <f ca="1">IFERROR(__xludf.DUMMYFUNCTION("""COMPUTED_VALUE"""),"Atención en Centros de Desarrollo Infantil")</f>
        <v>Atención en Centros de Desarrollo Infantil</v>
      </c>
      <c r="F380" s="49" t="str">
        <f ca="1">IFERROR(__xludf.DUMMYFUNCTION("""COMPUTED_VALUE"""),"A1C1. Procesos de formación brindados en CDI, CEDI y CAIC de educación inicial y preescolar ")</f>
        <v xml:space="preserve">A1C1. Procesos de formación brindados en CDI, CEDI y CAIC de educación inicial y preescolar </v>
      </c>
      <c r="G380" s="49" t="str">
        <f ca="1">IFERROR(__xludf.DUMMYFUNCTION("""COMPUTED_VALUE"""),"Porcentaje de Niñas y Niños que reciben en educación inicial y preescolar en CDI, CEDI y CAIC en 2023")</f>
        <v>Porcentaje de Niñas y Niños que reciben en educación inicial y preescolar en CDI, CEDI y CAIC en 2023</v>
      </c>
      <c r="H380" s="49" t="str">
        <f ca="1">IFERROR(__xludf.DUMMYFUNCTION("""COMPUTED_VALUE"""),"AM DICIEMBRE")</f>
        <v>AM DICIEMBRE</v>
      </c>
      <c r="I380" s="49" t="str">
        <f ca="1">IFERROR(__xludf.DUMMYFUNCTION("""COMPUTED_VALUE"""),"Diciembre")</f>
        <v>Diciembre</v>
      </c>
      <c r="J380" s="49" t="str">
        <f ca="1">IFERROR(__xludf.DUMMYFUNCTION("""COMPUTED_VALUE"""),"AM")</f>
        <v>AM</v>
      </c>
      <c r="K380" s="50">
        <f ca="1">IFERROR(__xludf.DUMMYFUNCTION("""COMPUTED_VALUE"""),0)</f>
        <v>0</v>
      </c>
      <c r="L380" s="49" t="str">
        <f ca="1">IFERROR(__xludf.DUMMYFUNCTION("""COMPUTED_VALUE"""),"TRIMESTRE 4")</f>
        <v>TRIMESTRE 4</v>
      </c>
      <c r="M380" s="49" t="str">
        <f ca="1">IFERROR(__xludf.DUMMYFUNCTION("""COMPUTED_VALUE"""),"ADOLESCENTES MUJERES")</f>
        <v>ADOLESCENTES MUJERES</v>
      </c>
    </row>
    <row r="381" spans="1:13">
      <c r="A381" s="49" t="str">
        <f ca="1">IFERROR(__xludf.DUMMYFUNCTION("""COMPUTED_VALUE"""),"5.1.1.1")</f>
        <v>5.1.1.1</v>
      </c>
      <c r="B381" s="49" t="str">
        <f ca="1">IFERROR(__xludf.DUMMYFUNCTION("""COMPUTED_VALUE"""),"Atención en Centros de Desarrollo Infantil/Jefatura del Departamento de CDI, CAIC  y CEDI/Dirección del Área de Centros de Atención Infantil/Coord.3. Operación")</f>
        <v>Atención en Centros de Desarrollo Infantil/Jefatura del Departamento de CDI, CAIC  y CEDI/Dirección del Área de Centros de Atención Infantil/Coord.3. Operación</v>
      </c>
      <c r="C381" s="49" t="str">
        <f ca="1">IFERROR(__xludf.DUMMYFUNCTION("""COMPUTED_VALUE"""),"3. Operación")</f>
        <v>3. Operación</v>
      </c>
      <c r="D381" s="49" t="str">
        <f ca="1">IFERROR(__xludf.DUMMYFUNCTION("""COMPUTED_VALUE"""),"Guadalajara bien educada")</f>
        <v>Guadalajara bien educada</v>
      </c>
      <c r="E381" s="49" t="str">
        <f ca="1">IFERROR(__xludf.DUMMYFUNCTION("""COMPUTED_VALUE"""),"Atención en Centros de Desarrollo Infantil")</f>
        <v>Atención en Centros de Desarrollo Infantil</v>
      </c>
      <c r="F381" s="49" t="str">
        <f ca="1">IFERROR(__xludf.DUMMYFUNCTION("""COMPUTED_VALUE"""),"A1C1. Procesos de formación brindados en CDI, CEDI y CAIC de educación inicial y preescolar ")</f>
        <v xml:space="preserve">A1C1. Procesos de formación brindados en CDI, CEDI y CAIC de educación inicial y preescolar </v>
      </c>
      <c r="G381" s="49" t="str">
        <f ca="1">IFERROR(__xludf.DUMMYFUNCTION("""COMPUTED_VALUE"""),"Porcentaje de Niñas y Niños que reciben en educación inicial y preescolar en CDI, CEDI y CAIC en 2023")</f>
        <v>Porcentaje de Niñas y Niños que reciben en educación inicial y preescolar en CDI, CEDI y CAIC en 2023</v>
      </c>
      <c r="H381" s="49" t="str">
        <f ca="1">IFERROR(__xludf.DUMMYFUNCTION("""COMPUTED_VALUE"""),"AH DICIEMBRE")</f>
        <v>AH DICIEMBRE</v>
      </c>
      <c r="I381" s="49" t="str">
        <f ca="1">IFERROR(__xludf.DUMMYFUNCTION("""COMPUTED_VALUE"""),"Diciembre")</f>
        <v>Diciembre</v>
      </c>
      <c r="J381" s="49" t="str">
        <f ca="1">IFERROR(__xludf.DUMMYFUNCTION("""COMPUTED_VALUE"""),"AH")</f>
        <v>AH</v>
      </c>
      <c r="K381" s="50">
        <f ca="1">IFERROR(__xludf.DUMMYFUNCTION("""COMPUTED_VALUE"""),0)</f>
        <v>0</v>
      </c>
      <c r="L381" s="49" t="str">
        <f ca="1">IFERROR(__xludf.DUMMYFUNCTION("""COMPUTED_VALUE"""),"TRIMESTRE 4")</f>
        <v>TRIMESTRE 4</v>
      </c>
      <c r="M381" s="49" t="str">
        <f ca="1">IFERROR(__xludf.DUMMYFUNCTION("""COMPUTED_VALUE"""),"ADOLESCENTES HOMBRES")</f>
        <v>ADOLESCENTES HOMBRES</v>
      </c>
    </row>
    <row r="382" spans="1:13">
      <c r="A382" s="49" t="str">
        <f ca="1">IFERROR(__xludf.DUMMYFUNCTION("""COMPUTED_VALUE"""),"5.1.1.1")</f>
        <v>5.1.1.1</v>
      </c>
      <c r="B382" s="49" t="str">
        <f ca="1">IFERROR(__xludf.DUMMYFUNCTION("""COMPUTED_VALUE"""),"Atención en Centros de Desarrollo Infantil/Jefatura del Departamento de CDI, CAIC  y CEDI/Dirección del Área de Centros de Atención Infantil/Coord.3. Operación")</f>
        <v>Atención en Centros de Desarrollo Infantil/Jefatura del Departamento de CDI, CAIC  y CEDI/Dirección del Área de Centros de Atención Infantil/Coord.3. Operación</v>
      </c>
      <c r="C382" s="49" t="str">
        <f ca="1">IFERROR(__xludf.DUMMYFUNCTION("""COMPUTED_VALUE"""),"3. Operación")</f>
        <v>3. Operación</v>
      </c>
      <c r="D382" s="49" t="str">
        <f ca="1">IFERROR(__xludf.DUMMYFUNCTION("""COMPUTED_VALUE"""),"Guadalajara bien educada")</f>
        <v>Guadalajara bien educada</v>
      </c>
      <c r="E382" s="49" t="str">
        <f ca="1">IFERROR(__xludf.DUMMYFUNCTION("""COMPUTED_VALUE"""),"Atención en Centros de Desarrollo Infantil")</f>
        <v>Atención en Centros de Desarrollo Infantil</v>
      </c>
      <c r="F382" s="49" t="str">
        <f ca="1">IFERROR(__xludf.DUMMYFUNCTION("""COMPUTED_VALUE"""),"A1C1. Procesos de formación brindados en CDI, CEDI y CAIC de educación inicial y preescolar ")</f>
        <v xml:space="preserve">A1C1. Procesos de formación brindados en CDI, CEDI y CAIC de educación inicial y preescolar </v>
      </c>
      <c r="G382" s="49" t="str">
        <f ca="1">IFERROR(__xludf.DUMMYFUNCTION("""COMPUTED_VALUE"""),"Porcentaje de Niñas y Niños que reciben en educación inicial y preescolar en CDI, CEDI y CAIC en 2023")</f>
        <v>Porcentaje de Niñas y Niños que reciben en educación inicial y preescolar en CDI, CEDI y CAIC en 2023</v>
      </c>
      <c r="H382" s="49" t="str">
        <f ca="1">IFERROR(__xludf.DUMMYFUNCTION("""COMPUTED_VALUE"""),"MUJ DICIEMBRE")</f>
        <v>MUJ DICIEMBRE</v>
      </c>
      <c r="I382" s="49" t="str">
        <f ca="1">IFERROR(__xludf.DUMMYFUNCTION("""COMPUTED_VALUE"""),"Diciembre")</f>
        <v>Diciembre</v>
      </c>
      <c r="J382" s="49" t="str">
        <f ca="1">IFERROR(__xludf.DUMMYFUNCTION("""COMPUTED_VALUE"""),"MUJ")</f>
        <v>MUJ</v>
      </c>
      <c r="K382" s="50">
        <f ca="1">IFERROR(__xludf.DUMMYFUNCTION("""COMPUTED_VALUE"""),0)</f>
        <v>0</v>
      </c>
      <c r="L382" s="49" t="str">
        <f ca="1">IFERROR(__xludf.DUMMYFUNCTION("""COMPUTED_VALUE"""),"TRIMESTRE 4")</f>
        <v>TRIMESTRE 4</v>
      </c>
      <c r="M382" s="49" t="str">
        <f ca="1">IFERROR(__xludf.DUMMYFUNCTION("""COMPUTED_VALUE"""),"MUJERES ADULTAS")</f>
        <v>MUJERES ADULTAS</v>
      </c>
    </row>
    <row r="383" spans="1:13">
      <c r="A383" s="49" t="str">
        <f ca="1">IFERROR(__xludf.DUMMYFUNCTION("""COMPUTED_VALUE"""),"5.1.1.1")</f>
        <v>5.1.1.1</v>
      </c>
      <c r="B383" s="49" t="str">
        <f ca="1">IFERROR(__xludf.DUMMYFUNCTION("""COMPUTED_VALUE"""),"Atención en Centros de Desarrollo Infantil/Jefatura del Departamento de CDI, CAIC  y CEDI/Dirección del Área de Centros de Atención Infantil/Coord.3. Operación")</f>
        <v>Atención en Centros de Desarrollo Infantil/Jefatura del Departamento de CDI, CAIC  y CEDI/Dirección del Área de Centros de Atención Infantil/Coord.3. Operación</v>
      </c>
      <c r="C383" s="49" t="str">
        <f ca="1">IFERROR(__xludf.DUMMYFUNCTION("""COMPUTED_VALUE"""),"3. Operación")</f>
        <v>3. Operación</v>
      </c>
      <c r="D383" s="49" t="str">
        <f ca="1">IFERROR(__xludf.DUMMYFUNCTION("""COMPUTED_VALUE"""),"Guadalajara bien educada")</f>
        <v>Guadalajara bien educada</v>
      </c>
      <c r="E383" s="49" t="str">
        <f ca="1">IFERROR(__xludf.DUMMYFUNCTION("""COMPUTED_VALUE"""),"Atención en Centros de Desarrollo Infantil")</f>
        <v>Atención en Centros de Desarrollo Infantil</v>
      </c>
      <c r="F383" s="49" t="str">
        <f ca="1">IFERROR(__xludf.DUMMYFUNCTION("""COMPUTED_VALUE"""),"A1C1. Procesos de formación brindados en CDI, CEDI y CAIC de educación inicial y preescolar ")</f>
        <v xml:space="preserve">A1C1. Procesos de formación brindados en CDI, CEDI y CAIC de educación inicial y preescolar </v>
      </c>
      <c r="G383" s="49" t="str">
        <f ca="1">IFERROR(__xludf.DUMMYFUNCTION("""COMPUTED_VALUE"""),"Porcentaje de Niñas y Niños que reciben en educación inicial y preescolar en CDI, CEDI y CAIC en 2023")</f>
        <v>Porcentaje de Niñas y Niños que reciben en educación inicial y preescolar en CDI, CEDI y CAIC en 2023</v>
      </c>
      <c r="H383" s="49" t="str">
        <f ca="1">IFERROR(__xludf.DUMMYFUNCTION("""COMPUTED_VALUE"""),"HOM DICIEMBRE")</f>
        <v>HOM DICIEMBRE</v>
      </c>
      <c r="I383" s="49" t="str">
        <f ca="1">IFERROR(__xludf.DUMMYFUNCTION("""COMPUTED_VALUE"""),"Diciembre")</f>
        <v>Diciembre</v>
      </c>
      <c r="J383" s="49" t="str">
        <f ca="1">IFERROR(__xludf.DUMMYFUNCTION("""COMPUTED_VALUE"""),"HOM")</f>
        <v>HOM</v>
      </c>
      <c r="K383" s="50">
        <f ca="1">IFERROR(__xludf.DUMMYFUNCTION("""COMPUTED_VALUE"""),0)</f>
        <v>0</v>
      </c>
      <c r="L383" s="49" t="str">
        <f ca="1">IFERROR(__xludf.DUMMYFUNCTION("""COMPUTED_VALUE"""),"TRIMESTRE 4")</f>
        <v>TRIMESTRE 4</v>
      </c>
      <c r="M383" s="49" t="str">
        <f ca="1">IFERROR(__xludf.DUMMYFUNCTION("""COMPUTED_VALUE"""),"HOMBRES ADULTOS")</f>
        <v>HOMBRES ADULTOS</v>
      </c>
    </row>
    <row r="384" spans="1:13">
      <c r="A384" s="49" t="str">
        <f ca="1">IFERROR(__xludf.DUMMYFUNCTION("""COMPUTED_VALUE"""),"5.1.1.1")</f>
        <v>5.1.1.1</v>
      </c>
      <c r="B384" s="49" t="str">
        <f ca="1">IFERROR(__xludf.DUMMYFUNCTION("""COMPUTED_VALUE"""),"Atención en Centros de Desarrollo Infantil/Jefatura del Departamento de CDI, CAIC  y CEDI/Dirección del Área de Centros de Atención Infantil/Coord.3. Operación")</f>
        <v>Atención en Centros de Desarrollo Infantil/Jefatura del Departamento de CDI, CAIC  y CEDI/Dirección del Área de Centros de Atención Infantil/Coord.3. Operación</v>
      </c>
      <c r="C384" s="49" t="str">
        <f ca="1">IFERROR(__xludf.DUMMYFUNCTION("""COMPUTED_VALUE"""),"3. Operación")</f>
        <v>3. Operación</v>
      </c>
      <c r="D384" s="49" t="str">
        <f ca="1">IFERROR(__xludf.DUMMYFUNCTION("""COMPUTED_VALUE"""),"Guadalajara bien educada")</f>
        <v>Guadalajara bien educada</v>
      </c>
      <c r="E384" s="49" t="str">
        <f ca="1">IFERROR(__xludf.DUMMYFUNCTION("""COMPUTED_VALUE"""),"Atención en Centros de Desarrollo Infantil")</f>
        <v>Atención en Centros de Desarrollo Infantil</v>
      </c>
      <c r="F384" s="49" t="str">
        <f ca="1">IFERROR(__xludf.DUMMYFUNCTION("""COMPUTED_VALUE"""),"A1C1. Procesos de formación brindados en CDI, CEDI y CAIC de educación inicial y preescolar ")</f>
        <v xml:space="preserve">A1C1. Procesos de formación brindados en CDI, CEDI y CAIC de educación inicial y preescolar </v>
      </c>
      <c r="G384" s="49" t="str">
        <f ca="1">IFERROR(__xludf.DUMMYFUNCTION("""COMPUTED_VALUE"""),"Porcentaje de Niñas y Niños que reciben en educación inicial y preescolar en CDI, CEDI y CAIC en 2023")</f>
        <v>Porcentaje de Niñas y Niños que reciben en educación inicial y preescolar en CDI, CEDI y CAIC en 2023</v>
      </c>
      <c r="H384" s="49" t="str">
        <f ca="1">IFERROR(__xludf.DUMMYFUNCTION("""COMPUTED_VALUE"""),"AMM DICIEMBRE")</f>
        <v>AMM DICIEMBRE</v>
      </c>
      <c r="I384" s="49" t="str">
        <f ca="1">IFERROR(__xludf.DUMMYFUNCTION("""COMPUTED_VALUE"""),"Diciembre")</f>
        <v>Diciembre</v>
      </c>
      <c r="J384" s="49" t="str">
        <f ca="1">IFERROR(__xludf.DUMMYFUNCTION("""COMPUTED_VALUE"""),"AMM")</f>
        <v>AMM</v>
      </c>
      <c r="K384" s="50">
        <f ca="1">IFERROR(__xludf.DUMMYFUNCTION("""COMPUTED_VALUE"""),0)</f>
        <v>0</v>
      </c>
      <c r="L384" s="49" t="str">
        <f ca="1">IFERROR(__xludf.DUMMYFUNCTION("""COMPUTED_VALUE"""),"TRIMESTRE 4")</f>
        <v>TRIMESTRE 4</v>
      </c>
      <c r="M384" s="49" t="str">
        <f ca="1">IFERROR(__xludf.DUMMYFUNCTION("""COMPUTED_VALUE"""),"ADULTA MAYOR MUJER")</f>
        <v>ADULTA MAYOR MUJER</v>
      </c>
    </row>
    <row r="385" spans="1:13">
      <c r="A385" s="49" t="str">
        <f ca="1">IFERROR(__xludf.DUMMYFUNCTION("""COMPUTED_VALUE"""),"5.1.1.1")</f>
        <v>5.1.1.1</v>
      </c>
      <c r="B385" s="49" t="str">
        <f ca="1">IFERROR(__xludf.DUMMYFUNCTION("""COMPUTED_VALUE"""),"Atención en Centros de Desarrollo Infantil/Jefatura del Departamento de CDI, CAIC  y CEDI/Dirección del Área de Centros de Atención Infantil/Coord.3. Operación")</f>
        <v>Atención en Centros de Desarrollo Infantil/Jefatura del Departamento de CDI, CAIC  y CEDI/Dirección del Área de Centros de Atención Infantil/Coord.3. Operación</v>
      </c>
      <c r="C385" s="49" t="str">
        <f ca="1">IFERROR(__xludf.DUMMYFUNCTION("""COMPUTED_VALUE"""),"3. Operación")</f>
        <v>3. Operación</v>
      </c>
      <c r="D385" s="49" t="str">
        <f ca="1">IFERROR(__xludf.DUMMYFUNCTION("""COMPUTED_VALUE"""),"Guadalajara bien educada")</f>
        <v>Guadalajara bien educada</v>
      </c>
      <c r="E385" s="49" t="str">
        <f ca="1">IFERROR(__xludf.DUMMYFUNCTION("""COMPUTED_VALUE"""),"Atención en Centros de Desarrollo Infantil")</f>
        <v>Atención en Centros de Desarrollo Infantil</v>
      </c>
      <c r="F385" s="49" t="str">
        <f ca="1">IFERROR(__xludf.DUMMYFUNCTION("""COMPUTED_VALUE"""),"A1C1. Procesos de formación brindados en CDI, CEDI y CAIC de educación inicial y preescolar ")</f>
        <v xml:space="preserve">A1C1. Procesos de formación brindados en CDI, CEDI y CAIC de educación inicial y preescolar </v>
      </c>
      <c r="G385" s="49" t="str">
        <f ca="1">IFERROR(__xludf.DUMMYFUNCTION("""COMPUTED_VALUE"""),"Porcentaje de Niñas y Niños que reciben en educación inicial y preescolar en CDI, CEDI y CAIC en 2023")</f>
        <v>Porcentaje de Niñas y Niños que reciben en educación inicial y preescolar en CDI, CEDI y CAIC en 2023</v>
      </c>
      <c r="H385" s="49" t="str">
        <f ca="1">IFERROR(__xludf.DUMMYFUNCTION("""COMPUTED_VALUE"""),"AMH DICIEMBRE")</f>
        <v>AMH DICIEMBRE</v>
      </c>
      <c r="I385" s="49" t="str">
        <f ca="1">IFERROR(__xludf.DUMMYFUNCTION("""COMPUTED_VALUE"""),"Diciembre")</f>
        <v>Diciembre</v>
      </c>
      <c r="J385" s="49" t="str">
        <f ca="1">IFERROR(__xludf.DUMMYFUNCTION("""COMPUTED_VALUE"""),"AMH")</f>
        <v>AMH</v>
      </c>
      <c r="K385" s="50">
        <f ca="1">IFERROR(__xludf.DUMMYFUNCTION("""COMPUTED_VALUE"""),0)</f>
        <v>0</v>
      </c>
      <c r="L385" s="49" t="str">
        <f ca="1">IFERROR(__xludf.DUMMYFUNCTION("""COMPUTED_VALUE"""),"TRIMESTRE 4")</f>
        <v>TRIMESTRE 4</v>
      </c>
      <c r="M385" s="49" t="str">
        <f ca="1">IFERROR(__xludf.DUMMYFUNCTION("""COMPUTED_VALUE"""),"ADULTO MAYOR HOMBRE")</f>
        <v>ADULTO MAYOR HOMBRE</v>
      </c>
    </row>
    <row r="386" spans="1:13">
      <c r="A386" s="49" t="str">
        <f ca="1">IFERROR(__xludf.DUMMYFUNCTION("""COMPUTED_VALUE"""),"5.1.2.2")</f>
        <v>5.1.2.2</v>
      </c>
      <c r="B386" s="49" t="str">
        <f ca="1">IFERROR(__xludf.DUMMYFUNCTION("""COMPUTED_VALUE"""),"Atención Psicopedagógica Infantil/Dirección del Área de Centros de Inclusión/Dirección del Área de Centros de Inclusión/Coord.5. Inclusión")</f>
        <v>Atención Psicopedagógica Infantil/Dirección del Área de Centros de Inclusión/Dirección del Área de Centros de Inclusión/Coord.5. Inclusión</v>
      </c>
      <c r="C386" s="49" t="str">
        <f ca="1">IFERROR(__xludf.DUMMYFUNCTION("""COMPUTED_VALUE"""),"5. Inclusión")</f>
        <v>5. Inclusión</v>
      </c>
      <c r="D386" s="49" t="str">
        <f ca="1">IFERROR(__xludf.DUMMYFUNCTION("""COMPUTED_VALUE"""),"Guadalajara bien educada")</f>
        <v>Guadalajara bien educada</v>
      </c>
      <c r="E386" s="49" t="str">
        <f ca="1">IFERROR(__xludf.DUMMYFUNCTION("""COMPUTED_VALUE"""),"Atención Psicopedagógica Infantil")</f>
        <v>Atención Psicopedagógica Infantil</v>
      </c>
      <c r="F386" s="49" t="str">
        <f ca="1">IFERROR(__xludf.DUMMYFUNCTION("""COMPUTED_VALUE"""),"A2C2  Terapias impartidas para el desarrollo psicosocial de las niñas y los niños")</f>
        <v>A2C2  Terapias impartidas para el desarrollo psicosocial de las niñas y los niños</v>
      </c>
      <c r="G386" s="49" t="str">
        <f ca="1">IFERROR(__xludf.DUMMYFUNCTION("""COMPUTED_VALUE"""),"Porcentaje de cumplimiento en la ejecución de terapias de lenguaje, conducta y aprendizaje en el CAPI en 2023")</f>
        <v>Porcentaje de cumplimiento en la ejecución de terapias de lenguaje, conducta y aprendizaje en el CAPI en 2023</v>
      </c>
      <c r="H386" s="49" t="str">
        <f ca="1">IFERROR(__xludf.DUMMYFUNCTION("""COMPUTED_VALUE"""),"Servicio")</f>
        <v>Servicio</v>
      </c>
      <c r="I386" s="49" t="str">
        <f ca="1">IFERROR(__xludf.DUMMYFUNCTION("""COMPUTED_VALUE"""),"Enero")</f>
        <v>Enero</v>
      </c>
      <c r="J386" s="49" t="str">
        <f ca="1">IFERROR(__xludf.DUMMYFUNCTION("""COMPUTED_VALUE"""),"N/A")</f>
        <v>N/A</v>
      </c>
      <c r="K386" s="50">
        <f ca="1">IFERROR(__xludf.DUMMYFUNCTION("""COMPUTED_VALUE"""),923)</f>
        <v>923</v>
      </c>
      <c r="L386" s="49" t="str">
        <f ca="1">IFERROR(__xludf.DUMMYFUNCTION("""COMPUTED_VALUE"""),"TRIMESTRE 1")</f>
        <v>TRIMESTRE 1</v>
      </c>
      <c r="M386" s="49" t="str">
        <f ca="1">IFERROR(__xludf.DUMMYFUNCTION("""COMPUTED_VALUE"""),"SERVICIOS")</f>
        <v>SERVICIOS</v>
      </c>
    </row>
    <row r="387" spans="1:13">
      <c r="A387" s="49" t="str">
        <f ca="1">IFERROR(__xludf.DUMMYFUNCTION("""COMPUTED_VALUE"""),"5.1.2.2")</f>
        <v>5.1.2.2</v>
      </c>
      <c r="B387" s="49" t="str">
        <f ca="1">IFERROR(__xludf.DUMMYFUNCTION("""COMPUTED_VALUE"""),"Atención Psicopedagógica Infantil/Dirección del Área de Centros de Inclusión/Dirección del Área de Centros de Inclusión/Coord.5. Inclusión")</f>
        <v>Atención Psicopedagógica Infantil/Dirección del Área de Centros de Inclusión/Dirección del Área de Centros de Inclusión/Coord.5. Inclusión</v>
      </c>
      <c r="C387" s="49" t="str">
        <f ca="1">IFERROR(__xludf.DUMMYFUNCTION("""COMPUTED_VALUE"""),"5. Inclusión")</f>
        <v>5. Inclusión</v>
      </c>
      <c r="D387" s="49" t="str">
        <f ca="1">IFERROR(__xludf.DUMMYFUNCTION("""COMPUTED_VALUE"""),"Guadalajara bien educada")</f>
        <v>Guadalajara bien educada</v>
      </c>
      <c r="E387" s="49" t="str">
        <f ca="1">IFERROR(__xludf.DUMMYFUNCTION("""COMPUTED_VALUE"""),"Atención Psicopedagógica Infantil")</f>
        <v>Atención Psicopedagógica Infantil</v>
      </c>
      <c r="F387" s="49" t="str">
        <f ca="1">IFERROR(__xludf.DUMMYFUNCTION("""COMPUTED_VALUE"""),"A2C2  Terapias impartidas para el desarrollo psicosocial de las niñas y los niños")</f>
        <v>A2C2  Terapias impartidas para el desarrollo psicosocial de las niñas y los niños</v>
      </c>
      <c r="G387" s="49" t="str">
        <f ca="1">IFERROR(__xludf.DUMMYFUNCTION("""COMPUTED_VALUE"""),"Porcentaje de cumplimiento en la ejecución de terapias de lenguaje, conducta y aprendizaje en el CAPI en 2023")</f>
        <v>Porcentaje de cumplimiento en la ejecución de terapias de lenguaje, conducta y aprendizaje en el CAPI en 2023</v>
      </c>
      <c r="H387" s="49" t="str">
        <f ca="1">IFERROR(__xludf.DUMMYFUNCTION("""COMPUTED_VALUE"""),"Servicio")</f>
        <v>Servicio</v>
      </c>
      <c r="I387" s="49" t="str">
        <f ca="1">IFERROR(__xludf.DUMMYFUNCTION("""COMPUTED_VALUE"""),"Febrero")</f>
        <v>Febrero</v>
      </c>
      <c r="J387" s="49" t="str">
        <f ca="1">IFERROR(__xludf.DUMMYFUNCTION("""COMPUTED_VALUE"""),"N/A")</f>
        <v>N/A</v>
      </c>
      <c r="K387" s="50">
        <f ca="1">IFERROR(__xludf.DUMMYFUNCTION("""COMPUTED_VALUE"""),1004)</f>
        <v>1004</v>
      </c>
      <c r="L387" s="49" t="str">
        <f ca="1">IFERROR(__xludf.DUMMYFUNCTION("""COMPUTED_VALUE"""),"TRIMESTRE 1")</f>
        <v>TRIMESTRE 1</v>
      </c>
      <c r="M387" s="49" t="str">
        <f ca="1">IFERROR(__xludf.DUMMYFUNCTION("""COMPUTED_VALUE"""),"SERVICIOS")</f>
        <v>SERVICIOS</v>
      </c>
    </row>
    <row r="388" spans="1:13">
      <c r="A388" s="49" t="str">
        <f ca="1">IFERROR(__xludf.DUMMYFUNCTION("""COMPUTED_VALUE"""),"5.1.2.2")</f>
        <v>5.1.2.2</v>
      </c>
      <c r="B388" s="49" t="str">
        <f ca="1">IFERROR(__xludf.DUMMYFUNCTION("""COMPUTED_VALUE"""),"Atención Psicopedagógica Infantil/Dirección del Área de Centros de Inclusión/Dirección del Área de Centros de Inclusión/Coord.5. Inclusión")</f>
        <v>Atención Psicopedagógica Infantil/Dirección del Área de Centros de Inclusión/Dirección del Área de Centros de Inclusión/Coord.5. Inclusión</v>
      </c>
      <c r="C388" s="49" t="str">
        <f ca="1">IFERROR(__xludf.DUMMYFUNCTION("""COMPUTED_VALUE"""),"5. Inclusión")</f>
        <v>5. Inclusión</v>
      </c>
      <c r="D388" s="49" t="str">
        <f ca="1">IFERROR(__xludf.DUMMYFUNCTION("""COMPUTED_VALUE"""),"Guadalajara bien educada")</f>
        <v>Guadalajara bien educada</v>
      </c>
      <c r="E388" s="49" t="str">
        <f ca="1">IFERROR(__xludf.DUMMYFUNCTION("""COMPUTED_VALUE"""),"Atención Psicopedagógica Infantil")</f>
        <v>Atención Psicopedagógica Infantil</v>
      </c>
      <c r="F388" s="49" t="str">
        <f ca="1">IFERROR(__xludf.DUMMYFUNCTION("""COMPUTED_VALUE"""),"A2C2  Terapias impartidas para el desarrollo psicosocial de las niñas y los niños")</f>
        <v>A2C2  Terapias impartidas para el desarrollo psicosocial de las niñas y los niños</v>
      </c>
      <c r="G388" s="49" t="str">
        <f ca="1">IFERROR(__xludf.DUMMYFUNCTION("""COMPUTED_VALUE"""),"Porcentaje de cumplimiento en la ejecución de terapias de lenguaje, conducta y aprendizaje en el CAPI en 2023")</f>
        <v>Porcentaje de cumplimiento en la ejecución de terapias de lenguaje, conducta y aprendizaje en el CAPI en 2023</v>
      </c>
      <c r="H388" s="49" t="str">
        <f ca="1">IFERROR(__xludf.DUMMYFUNCTION("""COMPUTED_VALUE"""),"Servicio")</f>
        <v>Servicio</v>
      </c>
      <c r="I388" s="49" t="str">
        <f ca="1">IFERROR(__xludf.DUMMYFUNCTION("""COMPUTED_VALUE"""),"Marzo")</f>
        <v>Marzo</v>
      </c>
      <c r="J388" s="49" t="str">
        <f ca="1">IFERROR(__xludf.DUMMYFUNCTION("""COMPUTED_VALUE"""),"N/A")</f>
        <v>N/A</v>
      </c>
      <c r="K388" s="50">
        <f ca="1">IFERROR(__xludf.DUMMYFUNCTION("""COMPUTED_VALUE"""),1091)</f>
        <v>1091</v>
      </c>
      <c r="L388" s="49" t="str">
        <f ca="1">IFERROR(__xludf.DUMMYFUNCTION("""COMPUTED_VALUE"""),"TRIMESTRE 1")</f>
        <v>TRIMESTRE 1</v>
      </c>
      <c r="M388" s="49" t="str">
        <f ca="1">IFERROR(__xludf.DUMMYFUNCTION("""COMPUTED_VALUE"""),"SERVICIOS")</f>
        <v>SERVICIOS</v>
      </c>
    </row>
    <row r="389" spans="1:13">
      <c r="A389" s="49" t="str">
        <f ca="1">IFERROR(__xludf.DUMMYFUNCTION("""COMPUTED_VALUE"""),"5.1.2.2")</f>
        <v>5.1.2.2</v>
      </c>
      <c r="B389" s="49" t="str">
        <f ca="1">IFERROR(__xludf.DUMMYFUNCTION("""COMPUTED_VALUE"""),"Atención Psicopedagógica Infantil/Dirección del Área de Centros de Inclusión/Dirección del Área de Centros de Inclusión/Coord.5. Inclusión")</f>
        <v>Atención Psicopedagógica Infantil/Dirección del Área de Centros de Inclusión/Dirección del Área de Centros de Inclusión/Coord.5. Inclusión</v>
      </c>
      <c r="C389" s="49" t="str">
        <f ca="1">IFERROR(__xludf.DUMMYFUNCTION("""COMPUTED_VALUE"""),"5. Inclusión")</f>
        <v>5. Inclusión</v>
      </c>
      <c r="D389" s="49" t="str">
        <f ca="1">IFERROR(__xludf.DUMMYFUNCTION("""COMPUTED_VALUE"""),"Guadalajara bien educada")</f>
        <v>Guadalajara bien educada</v>
      </c>
      <c r="E389" s="49" t="str">
        <f ca="1">IFERROR(__xludf.DUMMYFUNCTION("""COMPUTED_VALUE"""),"Atención Psicopedagógica Infantil")</f>
        <v>Atención Psicopedagógica Infantil</v>
      </c>
      <c r="F389" s="49" t="str">
        <f ca="1">IFERROR(__xludf.DUMMYFUNCTION("""COMPUTED_VALUE"""),"A2C2  Terapias impartidas para el desarrollo psicosocial de las niñas y los niños")</f>
        <v>A2C2  Terapias impartidas para el desarrollo psicosocial de las niñas y los niños</v>
      </c>
      <c r="G389" s="49" t="str">
        <f ca="1">IFERROR(__xludf.DUMMYFUNCTION("""COMPUTED_VALUE"""),"Porcentaje de cumplimiento en la ejecución de terapias de lenguaje, conducta y aprendizaje en el CAPI en 2023")</f>
        <v>Porcentaje de cumplimiento en la ejecución de terapias de lenguaje, conducta y aprendizaje en el CAPI en 2023</v>
      </c>
      <c r="H389" s="49" t="str">
        <f ca="1">IFERROR(__xludf.DUMMYFUNCTION("""COMPUTED_VALUE"""),"Servicio")</f>
        <v>Servicio</v>
      </c>
      <c r="I389" s="49" t="str">
        <f ca="1">IFERROR(__xludf.DUMMYFUNCTION("""COMPUTED_VALUE"""),"Abril")</f>
        <v>Abril</v>
      </c>
      <c r="J389" s="49" t="str">
        <f ca="1">IFERROR(__xludf.DUMMYFUNCTION("""COMPUTED_VALUE"""),"N/A")</f>
        <v>N/A</v>
      </c>
      <c r="K389" s="50">
        <f ca="1">IFERROR(__xludf.DUMMYFUNCTION("""COMPUTED_VALUE"""),689)</f>
        <v>689</v>
      </c>
      <c r="L389" s="49" t="str">
        <f ca="1">IFERROR(__xludf.DUMMYFUNCTION("""COMPUTED_VALUE"""),"TRIMESTRE 2")</f>
        <v>TRIMESTRE 2</v>
      </c>
      <c r="M389" s="49" t="str">
        <f ca="1">IFERROR(__xludf.DUMMYFUNCTION("""COMPUTED_VALUE"""),"SERVICIOS")</f>
        <v>SERVICIOS</v>
      </c>
    </row>
    <row r="390" spans="1:13">
      <c r="A390" s="49" t="str">
        <f ca="1">IFERROR(__xludf.DUMMYFUNCTION("""COMPUTED_VALUE"""),"5.1.2.2")</f>
        <v>5.1.2.2</v>
      </c>
      <c r="B390" s="49" t="str">
        <f ca="1">IFERROR(__xludf.DUMMYFUNCTION("""COMPUTED_VALUE"""),"Atención Psicopedagógica Infantil/Dirección del Área de Centros de Inclusión/Dirección del Área de Centros de Inclusión/Coord.5. Inclusión")</f>
        <v>Atención Psicopedagógica Infantil/Dirección del Área de Centros de Inclusión/Dirección del Área de Centros de Inclusión/Coord.5. Inclusión</v>
      </c>
      <c r="C390" s="49" t="str">
        <f ca="1">IFERROR(__xludf.DUMMYFUNCTION("""COMPUTED_VALUE"""),"5. Inclusión")</f>
        <v>5. Inclusión</v>
      </c>
      <c r="D390" s="49" t="str">
        <f ca="1">IFERROR(__xludf.DUMMYFUNCTION("""COMPUTED_VALUE"""),"Guadalajara bien educada")</f>
        <v>Guadalajara bien educada</v>
      </c>
      <c r="E390" s="49" t="str">
        <f ca="1">IFERROR(__xludf.DUMMYFUNCTION("""COMPUTED_VALUE"""),"Atención Psicopedagógica Infantil")</f>
        <v>Atención Psicopedagógica Infantil</v>
      </c>
      <c r="F390" s="49" t="str">
        <f ca="1">IFERROR(__xludf.DUMMYFUNCTION("""COMPUTED_VALUE"""),"A2C2  Terapias impartidas para el desarrollo psicosocial de las niñas y los niños")</f>
        <v>A2C2  Terapias impartidas para el desarrollo psicosocial de las niñas y los niños</v>
      </c>
      <c r="G390" s="49" t="str">
        <f ca="1">IFERROR(__xludf.DUMMYFUNCTION("""COMPUTED_VALUE"""),"Porcentaje de cumplimiento en la ejecución de terapias de lenguaje, conducta y aprendizaje en el CAPI en 2023")</f>
        <v>Porcentaje de cumplimiento en la ejecución de terapias de lenguaje, conducta y aprendizaje en el CAPI en 2023</v>
      </c>
      <c r="H390" s="49" t="str">
        <f ca="1">IFERROR(__xludf.DUMMYFUNCTION("""COMPUTED_VALUE"""),"Servicio")</f>
        <v>Servicio</v>
      </c>
      <c r="I390" s="49" t="str">
        <f ca="1">IFERROR(__xludf.DUMMYFUNCTION("""COMPUTED_VALUE"""),"Mayo")</f>
        <v>Mayo</v>
      </c>
      <c r="J390" s="49" t="str">
        <f ca="1">IFERROR(__xludf.DUMMYFUNCTION("""COMPUTED_VALUE"""),"N/A")</f>
        <v>N/A</v>
      </c>
      <c r="K390" s="50">
        <f ca="1">IFERROR(__xludf.DUMMYFUNCTION("""COMPUTED_VALUE"""),1452)</f>
        <v>1452</v>
      </c>
      <c r="L390" s="49" t="str">
        <f ca="1">IFERROR(__xludf.DUMMYFUNCTION("""COMPUTED_VALUE"""),"TRIMESTRE 2")</f>
        <v>TRIMESTRE 2</v>
      </c>
      <c r="M390" s="49" t="str">
        <f ca="1">IFERROR(__xludf.DUMMYFUNCTION("""COMPUTED_VALUE"""),"SERVICIOS")</f>
        <v>SERVICIOS</v>
      </c>
    </row>
    <row r="391" spans="1:13">
      <c r="A391" s="49" t="str">
        <f ca="1">IFERROR(__xludf.DUMMYFUNCTION("""COMPUTED_VALUE"""),"5.1.2.2")</f>
        <v>5.1.2.2</v>
      </c>
      <c r="B391" s="49" t="str">
        <f ca="1">IFERROR(__xludf.DUMMYFUNCTION("""COMPUTED_VALUE"""),"Atención Psicopedagógica Infantil/Dirección del Área de Centros de Inclusión/Dirección del Área de Centros de Inclusión/Coord.5. Inclusión")</f>
        <v>Atención Psicopedagógica Infantil/Dirección del Área de Centros de Inclusión/Dirección del Área de Centros de Inclusión/Coord.5. Inclusión</v>
      </c>
      <c r="C391" s="49" t="str">
        <f ca="1">IFERROR(__xludf.DUMMYFUNCTION("""COMPUTED_VALUE"""),"5. Inclusión")</f>
        <v>5. Inclusión</v>
      </c>
      <c r="D391" s="49" t="str">
        <f ca="1">IFERROR(__xludf.DUMMYFUNCTION("""COMPUTED_VALUE"""),"Guadalajara bien educada")</f>
        <v>Guadalajara bien educada</v>
      </c>
      <c r="E391" s="49" t="str">
        <f ca="1">IFERROR(__xludf.DUMMYFUNCTION("""COMPUTED_VALUE"""),"Atención Psicopedagógica Infantil")</f>
        <v>Atención Psicopedagógica Infantil</v>
      </c>
      <c r="F391" s="49" t="str">
        <f ca="1">IFERROR(__xludf.DUMMYFUNCTION("""COMPUTED_VALUE"""),"A2C2  Terapias impartidas para el desarrollo psicosocial de las niñas y los niños")</f>
        <v>A2C2  Terapias impartidas para el desarrollo psicosocial de las niñas y los niños</v>
      </c>
      <c r="G391" s="49" t="str">
        <f ca="1">IFERROR(__xludf.DUMMYFUNCTION("""COMPUTED_VALUE"""),"Porcentaje de cumplimiento en la ejecución de terapias de lenguaje, conducta y aprendizaje en el CAPI en 2023")</f>
        <v>Porcentaje de cumplimiento en la ejecución de terapias de lenguaje, conducta y aprendizaje en el CAPI en 2023</v>
      </c>
      <c r="H391" s="49" t="str">
        <f ca="1">IFERROR(__xludf.DUMMYFUNCTION("""COMPUTED_VALUE"""),"Servicio")</f>
        <v>Servicio</v>
      </c>
      <c r="I391" s="49" t="str">
        <f ca="1">IFERROR(__xludf.DUMMYFUNCTION("""COMPUTED_VALUE"""),"Junio")</f>
        <v>Junio</v>
      </c>
      <c r="J391" s="49" t="str">
        <f ca="1">IFERROR(__xludf.DUMMYFUNCTION("""COMPUTED_VALUE"""),"N/A")</f>
        <v>N/A</v>
      </c>
      <c r="K391" s="50">
        <f ca="1">IFERROR(__xludf.DUMMYFUNCTION("""COMPUTED_VALUE"""),693)</f>
        <v>693</v>
      </c>
      <c r="L391" s="49" t="str">
        <f ca="1">IFERROR(__xludf.DUMMYFUNCTION("""COMPUTED_VALUE"""),"TRIMESTRE 2")</f>
        <v>TRIMESTRE 2</v>
      </c>
      <c r="M391" s="49" t="str">
        <f ca="1">IFERROR(__xludf.DUMMYFUNCTION("""COMPUTED_VALUE"""),"SERVICIOS")</f>
        <v>SERVICIOS</v>
      </c>
    </row>
    <row r="392" spans="1:13">
      <c r="A392" s="49" t="str">
        <f ca="1">IFERROR(__xludf.DUMMYFUNCTION("""COMPUTED_VALUE"""),"5.1.2.2")</f>
        <v>5.1.2.2</v>
      </c>
      <c r="B392" s="49" t="str">
        <f ca="1">IFERROR(__xludf.DUMMYFUNCTION("""COMPUTED_VALUE"""),"Atención Psicopedagógica Infantil/Dirección del Área de Centros de Inclusión/Dirección del Área de Centros de Inclusión/Coord.5. Inclusión")</f>
        <v>Atención Psicopedagógica Infantil/Dirección del Área de Centros de Inclusión/Dirección del Área de Centros de Inclusión/Coord.5. Inclusión</v>
      </c>
      <c r="C392" s="49" t="str">
        <f ca="1">IFERROR(__xludf.DUMMYFUNCTION("""COMPUTED_VALUE"""),"5. Inclusión")</f>
        <v>5. Inclusión</v>
      </c>
      <c r="D392" s="49" t="str">
        <f ca="1">IFERROR(__xludf.DUMMYFUNCTION("""COMPUTED_VALUE"""),"Guadalajara bien educada")</f>
        <v>Guadalajara bien educada</v>
      </c>
      <c r="E392" s="49" t="str">
        <f ca="1">IFERROR(__xludf.DUMMYFUNCTION("""COMPUTED_VALUE"""),"Atención Psicopedagógica Infantil")</f>
        <v>Atención Psicopedagógica Infantil</v>
      </c>
      <c r="F392" s="49" t="str">
        <f ca="1">IFERROR(__xludf.DUMMYFUNCTION("""COMPUTED_VALUE"""),"A2C2  Terapias impartidas para el desarrollo psicosocial de las niñas y los niños")</f>
        <v>A2C2  Terapias impartidas para el desarrollo psicosocial de las niñas y los niños</v>
      </c>
      <c r="G392" s="49" t="str">
        <f ca="1">IFERROR(__xludf.DUMMYFUNCTION("""COMPUTED_VALUE"""),"Porcentaje de cumplimiento en la ejecución de terapias de lenguaje, conducta y aprendizaje en el CAPI en 2023")</f>
        <v>Porcentaje de cumplimiento en la ejecución de terapias de lenguaje, conducta y aprendizaje en el CAPI en 2023</v>
      </c>
      <c r="H392" s="49" t="str">
        <f ca="1">IFERROR(__xludf.DUMMYFUNCTION("""COMPUTED_VALUE"""),"Servicio")</f>
        <v>Servicio</v>
      </c>
      <c r="I392" s="49" t="str">
        <f ca="1">IFERROR(__xludf.DUMMYFUNCTION("""COMPUTED_VALUE"""),"Julio")</f>
        <v>Julio</v>
      </c>
      <c r="J392" s="49" t="str">
        <f ca="1">IFERROR(__xludf.DUMMYFUNCTION("""COMPUTED_VALUE"""),"N/A")</f>
        <v>N/A</v>
      </c>
      <c r="K392" s="50">
        <f ca="1">IFERROR(__xludf.DUMMYFUNCTION("""COMPUTED_VALUE"""),229)</f>
        <v>229</v>
      </c>
      <c r="L392" s="49" t="str">
        <f ca="1">IFERROR(__xludf.DUMMYFUNCTION("""COMPUTED_VALUE"""),"TRIMESTRE 3")</f>
        <v>TRIMESTRE 3</v>
      </c>
      <c r="M392" s="49" t="str">
        <f ca="1">IFERROR(__xludf.DUMMYFUNCTION("""COMPUTED_VALUE"""),"SERVICIOS")</f>
        <v>SERVICIOS</v>
      </c>
    </row>
    <row r="393" spans="1:13">
      <c r="A393" s="49" t="str">
        <f ca="1">IFERROR(__xludf.DUMMYFUNCTION("""COMPUTED_VALUE"""),"5.1.2.2")</f>
        <v>5.1.2.2</v>
      </c>
      <c r="B393" s="49" t="str">
        <f ca="1">IFERROR(__xludf.DUMMYFUNCTION("""COMPUTED_VALUE"""),"Atención Psicopedagógica Infantil/Dirección del Área de Centros de Inclusión/Dirección del Área de Centros de Inclusión/Coord.5. Inclusión")</f>
        <v>Atención Psicopedagógica Infantil/Dirección del Área de Centros de Inclusión/Dirección del Área de Centros de Inclusión/Coord.5. Inclusión</v>
      </c>
      <c r="C393" s="49" t="str">
        <f ca="1">IFERROR(__xludf.DUMMYFUNCTION("""COMPUTED_VALUE"""),"5. Inclusión")</f>
        <v>5. Inclusión</v>
      </c>
      <c r="D393" s="49" t="str">
        <f ca="1">IFERROR(__xludf.DUMMYFUNCTION("""COMPUTED_VALUE"""),"Guadalajara bien educada")</f>
        <v>Guadalajara bien educada</v>
      </c>
      <c r="E393" s="49" t="str">
        <f ca="1">IFERROR(__xludf.DUMMYFUNCTION("""COMPUTED_VALUE"""),"Atención Psicopedagógica Infantil")</f>
        <v>Atención Psicopedagógica Infantil</v>
      </c>
      <c r="F393" s="49" t="str">
        <f ca="1">IFERROR(__xludf.DUMMYFUNCTION("""COMPUTED_VALUE"""),"A2C2  Terapias impartidas para el desarrollo psicosocial de las niñas y los niños")</f>
        <v>A2C2  Terapias impartidas para el desarrollo psicosocial de las niñas y los niños</v>
      </c>
      <c r="G393" s="49" t="str">
        <f ca="1">IFERROR(__xludf.DUMMYFUNCTION("""COMPUTED_VALUE"""),"Porcentaje de cumplimiento en la ejecución de terapias de lenguaje, conducta y aprendizaje en el CAPI en 2023")</f>
        <v>Porcentaje de cumplimiento en la ejecución de terapias de lenguaje, conducta y aprendizaje en el CAPI en 2023</v>
      </c>
      <c r="H393" s="49" t="str">
        <f ca="1">IFERROR(__xludf.DUMMYFUNCTION("""COMPUTED_VALUE"""),"Servicio")</f>
        <v>Servicio</v>
      </c>
      <c r="I393" s="49" t="str">
        <f ca="1">IFERROR(__xludf.DUMMYFUNCTION("""COMPUTED_VALUE"""),"Agosto")</f>
        <v>Agosto</v>
      </c>
      <c r="J393" s="49" t="str">
        <f ca="1">IFERROR(__xludf.DUMMYFUNCTION("""COMPUTED_VALUE"""),"N/A")</f>
        <v>N/A</v>
      </c>
      <c r="K393" s="50">
        <f ca="1">IFERROR(__xludf.DUMMYFUNCTION("""COMPUTED_VALUE"""),0)</f>
        <v>0</v>
      </c>
      <c r="L393" s="49" t="str">
        <f ca="1">IFERROR(__xludf.DUMMYFUNCTION("""COMPUTED_VALUE"""),"TRIMESTRE 3")</f>
        <v>TRIMESTRE 3</v>
      </c>
      <c r="M393" s="49" t="str">
        <f ca="1">IFERROR(__xludf.DUMMYFUNCTION("""COMPUTED_VALUE"""),"SERVICIOS")</f>
        <v>SERVICIOS</v>
      </c>
    </row>
    <row r="394" spans="1:13">
      <c r="A394" s="49" t="str">
        <f ca="1">IFERROR(__xludf.DUMMYFUNCTION("""COMPUTED_VALUE"""),"5.1.2.2")</f>
        <v>5.1.2.2</v>
      </c>
      <c r="B394" s="49" t="str">
        <f ca="1">IFERROR(__xludf.DUMMYFUNCTION("""COMPUTED_VALUE"""),"Atención Psicopedagógica Infantil/Dirección del Área de Centros de Inclusión/Dirección del Área de Centros de Inclusión/Coord.5. Inclusión")</f>
        <v>Atención Psicopedagógica Infantil/Dirección del Área de Centros de Inclusión/Dirección del Área de Centros de Inclusión/Coord.5. Inclusión</v>
      </c>
      <c r="C394" s="49" t="str">
        <f ca="1">IFERROR(__xludf.DUMMYFUNCTION("""COMPUTED_VALUE"""),"5. Inclusión")</f>
        <v>5. Inclusión</v>
      </c>
      <c r="D394" s="49" t="str">
        <f ca="1">IFERROR(__xludf.DUMMYFUNCTION("""COMPUTED_VALUE"""),"Guadalajara bien educada")</f>
        <v>Guadalajara bien educada</v>
      </c>
      <c r="E394" s="49" t="str">
        <f ca="1">IFERROR(__xludf.DUMMYFUNCTION("""COMPUTED_VALUE"""),"Atención Psicopedagógica Infantil")</f>
        <v>Atención Psicopedagógica Infantil</v>
      </c>
      <c r="F394" s="49" t="str">
        <f ca="1">IFERROR(__xludf.DUMMYFUNCTION("""COMPUTED_VALUE"""),"A2C2  Terapias impartidas para el desarrollo psicosocial de las niñas y los niños")</f>
        <v>A2C2  Terapias impartidas para el desarrollo psicosocial de las niñas y los niños</v>
      </c>
      <c r="G394" s="49" t="str">
        <f ca="1">IFERROR(__xludf.DUMMYFUNCTION("""COMPUTED_VALUE"""),"Porcentaje de cumplimiento en la ejecución de terapias de lenguaje, conducta y aprendizaje en el CAPI en 2023")</f>
        <v>Porcentaje de cumplimiento en la ejecución de terapias de lenguaje, conducta y aprendizaje en el CAPI en 2023</v>
      </c>
      <c r="H394" s="49" t="str">
        <f ca="1">IFERROR(__xludf.DUMMYFUNCTION("""COMPUTED_VALUE"""),"Servicio")</f>
        <v>Servicio</v>
      </c>
      <c r="I394" s="49" t="str">
        <f ca="1">IFERROR(__xludf.DUMMYFUNCTION("""COMPUTED_VALUE"""),"Septiembre")</f>
        <v>Septiembre</v>
      </c>
      <c r="J394" s="49" t="str">
        <f ca="1">IFERROR(__xludf.DUMMYFUNCTION("""COMPUTED_VALUE"""),"N/A")</f>
        <v>N/A</v>
      </c>
      <c r="K394" s="50">
        <f ca="1">IFERROR(__xludf.DUMMYFUNCTION("""COMPUTED_VALUE"""),795)</f>
        <v>795</v>
      </c>
      <c r="L394" s="49" t="str">
        <f ca="1">IFERROR(__xludf.DUMMYFUNCTION("""COMPUTED_VALUE"""),"TRIMESTRE 3")</f>
        <v>TRIMESTRE 3</v>
      </c>
      <c r="M394" s="49" t="str">
        <f ca="1">IFERROR(__xludf.DUMMYFUNCTION("""COMPUTED_VALUE"""),"SERVICIOS")</f>
        <v>SERVICIOS</v>
      </c>
    </row>
    <row r="395" spans="1:13">
      <c r="A395" s="49" t="str">
        <f ca="1">IFERROR(__xludf.DUMMYFUNCTION("""COMPUTED_VALUE"""),"5.1.2.2")</f>
        <v>5.1.2.2</v>
      </c>
      <c r="B395" s="49" t="str">
        <f ca="1">IFERROR(__xludf.DUMMYFUNCTION("""COMPUTED_VALUE"""),"Atención Psicopedagógica Infantil/Dirección del Área de Centros de Inclusión/Dirección del Área de Centros de Inclusión/Coord.5. Inclusión")</f>
        <v>Atención Psicopedagógica Infantil/Dirección del Área de Centros de Inclusión/Dirección del Área de Centros de Inclusión/Coord.5. Inclusión</v>
      </c>
      <c r="C395" s="49" t="str">
        <f ca="1">IFERROR(__xludf.DUMMYFUNCTION("""COMPUTED_VALUE"""),"5. Inclusión")</f>
        <v>5. Inclusión</v>
      </c>
      <c r="D395" s="49" t="str">
        <f ca="1">IFERROR(__xludf.DUMMYFUNCTION("""COMPUTED_VALUE"""),"Guadalajara bien educada")</f>
        <v>Guadalajara bien educada</v>
      </c>
      <c r="E395" s="49" t="str">
        <f ca="1">IFERROR(__xludf.DUMMYFUNCTION("""COMPUTED_VALUE"""),"Atención Psicopedagógica Infantil")</f>
        <v>Atención Psicopedagógica Infantil</v>
      </c>
      <c r="F395" s="49" t="str">
        <f ca="1">IFERROR(__xludf.DUMMYFUNCTION("""COMPUTED_VALUE"""),"A2C2  Terapias impartidas para el desarrollo psicosocial de las niñas y los niños")</f>
        <v>A2C2  Terapias impartidas para el desarrollo psicosocial de las niñas y los niños</v>
      </c>
      <c r="G395" s="49" t="str">
        <f ca="1">IFERROR(__xludf.DUMMYFUNCTION("""COMPUTED_VALUE"""),"Porcentaje de cumplimiento en la ejecución de terapias de lenguaje, conducta y aprendizaje en el CAPI en 2023")</f>
        <v>Porcentaje de cumplimiento en la ejecución de terapias de lenguaje, conducta y aprendizaje en el CAPI en 2023</v>
      </c>
      <c r="H395" s="49" t="str">
        <f ca="1">IFERROR(__xludf.DUMMYFUNCTION("""COMPUTED_VALUE"""),"Servicio")</f>
        <v>Servicio</v>
      </c>
      <c r="I395" s="49" t="str">
        <f ca="1">IFERROR(__xludf.DUMMYFUNCTION("""COMPUTED_VALUE"""),"Octubre")</f>
        <v>Octubre</v>
      </c>
      <c r="J395" s="49" t="str">
        <f ca="1">IFERROR(__xludf.DUMMYFUNCTION("""COMPUTED_VALUE"""),"N/A")</f>
        <v>N/A</v>
      </c>
      <c r="K395" s="50">
        <f ca="1">IFERROR(__xludf.DUMMYFUNCTION("""COMPUTED_VALUE"""),957)</f>
        <v>957</v>
      </c>
      <c r="L395" s="49" t="str">
        <f ca="1">IFERROR(__xludf.DUMMYFUNCTION("""COMPUTED_VALUE"""),"TRIMESTRE 4")</f>
        <v>TRIMESTRE 4</v>
      </c>
      <c r="M395" s="49" t="str">
        <f ca="1">IFERROR(__xludf.DUMMYFUNCTION("""COMPUTED_VALUE"""),"SERVICIOS")</f>
        <v>SERVICIOS</v>
      </c>
    </row>
    <row r="396" spans="1:13">
      <c r="A396" s="49" t="str">
        <f ca="1">IFERROR(__xludf.DUMMYFUNCTION("""COMPUTED_VALUE"""),"5.1.2.2")</f>
        <v>5.1.2.2</v>
      </c>
      <c r="B396" s="49" t="str">
        <f ca="1">IFERROR(__xludf.DUMMYFUNCTION("""COMPUTED_VALUE"""),"Atención Psicopedagógica Infantil/Dirección del Área de Centros de Inclusión/Dirección del Área de Centros de Inclusión/Coord.5. Inclusión")</f>
        <v>Atención Psicopedagógica Infantil/Dirección del Área de Centros de Inclusión/Dirección del Área de Centros de Inclusión/Coord.5. Inclusión</v>
      </c>
      <c r="C396" s="49" t="str">
        <f ca="1">IFERROR(__xludf.DUMMYFUNCTION("""COMPUTED_VALUE"""),"5. Inclusión")</f>
        <v>5. Inclusión</v>
      </c>
      <c r="D396" s="49" t="str">
        <f ca="1">IFERROR(__xludf.DUMMYFUNCTION("""COMPUTED_VALUE"""),"Guadalajara bien educada")</f>
        <v>Guadalajara bien educada</v>
      </c>
      <c r="E396" s="49" t="str">
        <f ca="1">IFERROR(__xludf.DUMMYFUNCTION("""COMPUTED_VALUE"""),"Atención Psicopedagógica Infantil")</f>
        <v>Atención Psicopedagógica Infantil</v>
      </c>
      <c r="F396" s="49" t="str">
        <f ca="1">IFERROR(__xludf.DUMMYFUNCTION("""COMPUTED_VALUE"""),"A2C2  Terapias impartidas para el desarrollo psicosocial de las niñas y los niños")</f>
        <v>A2C2  Terapias impartidas para el desarrollo psicosocial de las niñas y los niños</v>
      </c>
      <c r="G396" s="49" t="str">
        <f ca="1">IFERROR(__xludf.DUMMYFUNCTION("""COMPUTED_VALUE"""),"Porcentaje de cumplimiento en la ejecución de terapias de lenguaje, conducta y aprendizaje en el CAPI en 2023")</f>
        <v>Porcentaje de cumplimiento en la ejecución de terapias de lenguaje, conducta y aprendizaje en el CAPI en 2023</v>
      </c>
      <c r="H396" s="49" t="str">
        <f ca="1">IFERROR(__xludf.DUMMYFUNCTION("""COMPUTED_VALUE"""),"Servicio")</f>
        <v>Servicio</v>
      </c>
      <c r="I396" s="49" t="str">
        <f ca="1">IFERROR(__xludf.DUMMYFUNCTION("""COMPUTED_VALUE"""),"Noviembre")</f>
        <v>Noviembre</v>
      </c>
      <c r="J396" s="49" t="str">
        <f ca="1">IFERROR(__xludf.DUMMYFUNCTION("""COMPUTED_VALUE"""),"N/A")</f>
        <v>N/A</v>
      </c>
      <c r="K396" s="50">
        <f ca="1">IFERROR(__xludf.DUMMYFUNCTION("""COMPUTED_VALUE"""),683)</f>
        <v>683</v>
      </c>
      <c r="L396" s="49" t="str">
        <f ca="1">IFERROR(__xludf.DUMMYFUNCTION("""COMPUTED_VALUE"""),"TRIMESTRE 4")</f>
        <v>TRIMESTRE 4</v>
      </c>
      <c r="M396" s="49" t="str">
        <f ca="1">IFERROR(__xludf.DUMMYFUNCTION("""COMPUTED_VALUE"""),"SERVICIOS")</f>
        <v>SERVICIOS</v>
      </c>
    </row>
    <row r="397" spans="1:13">
      <c r="A397" s="49" t="str">
        <f ca="1">IFERROR(__xludf.DUMMYFUNCTION("""COMPUTED_VALUE"""),"5.1.2.2")</f>
        <v>5.1.2.2</v>
      </c>
      <c r="B397" s="49" t="str">
        <f ca="1">IFERROR(__xludf.DUMMYFUNCTION("""COMPUTED_VALUE"""),"Atención Psicopedagógica Infantil/Dirección del Área de Centros de Inclusión/Dirección del Área de Centros de Inclusión/Coord.5. Inclusión")</f>
        <v>Atención Psicopedagógica Infantil/Dirección del Área de Centros de Inclusión/Dirección del Área de Centros de Inclusión/Coord.5. Inclusión</v>
      </c>
      <c r="C397" s="49" t="str">
        <f ca="1">IFERROR(__xludf.DUMMYFUNCTION("""COMPUTED_VALUE"""),"5. Inclusión")</f>
        <v>5. Inclusión</v>
      </c>
      <c r="D397" s="49" t="str">
        <f ca="1">IFERROR(__xludf.DUMMYFUNCTION("""COMPUTED_VALUE"""),"Guadalajara bien educada")</f>
        <v>Guadalajara bien educada</v>
      </c>
      <c r="E397" s="49" t="str">
        <f ca="1">IFERROR(__xludf.DUMMYFUNCTION("""COMPUTED_VALUE"""),"Atención Psicopedagógica Infantil")</f>
        <v>Atención Psicopedagógica Infantil</v>
      </c>
      <c r="F397" s="49" t="str">
        <f ca="1">IFERROR(__xludf.DUMMYFUNCTION("""COMPUTED_VALUE"""),"A2C2  Terapias impartidas para el desarrollo psicosocial de las niñas y los niños")</f>
        <v>A2C2  Terapias impartidas para el desarrollo psicosocial de las niñas y los niños</v>
      </c>
      <c r="G397" s="49" t="str">
        <f ca="1">IFERROR(__xludf.DUMMYFUNCTION("""COMPUTED_VALUE"""),"Porcentaje de cumplimiento en la ejecución de terapias de lenguaje, conducta y aprendizaje en el CAPI en 2023")</f>
        <v>Porcentaje de cumplimiento en la ejecución de terapias de lenguaje, conducta y aprendizaje en el CAPI en 2023</v>
      </c>
      <c r="H397" s="49" t="str">
        <f ca="1">IFERROR(__xludf.DUMMYFUNCTION("""COMPUTED_VALUE"""),"Servicio")</f>
        <v>Servicio</v>
      </c>
      <c r="I397" s="49" t="str">
        <f ca="1">IFERROR(__xludf.DUMMYFUNCTION("""COMPUTED_VALUE"""),"Diciembre")</f>
        <v>Diciembre</v>
      </c>
      <c r="J397" s="49" t="str">
        <f ca="1">IFERROR(__xludf.DUMMYFUNCTION("""COMPUTED_VALUE"""),"N/A")</f>
        <v>N/A</v>
      </c>
      <c r="K397" s="50">
        <f ca="1">IFERROR(__xludf.DUMMYFUNCTION("""COMPUTED_VALUE"""),589)</f>
        <v>589</v>
      </c>
      <c r="L397" s="49" t="str">
        <f ca="1">IFERROR(__xludf.DUMMYFUNCTION("""COMPUTED_VALUE"""),"TRIMESTRE 4")</f>
        <v>TRIMESTRE 4</v>
      </c>
      <c r="M397" s="49" t="str">
        <f ca="1">IFERROR(__xludf.DUMMYFUNCTION("""COMPUTED_VALUE"""),"SERVICIOS")</f>
        <v>SERVICIOS</v>
      </c>
    </row>
    <row r="398" spans="1:13">
      <c r="A398" s="49" t="str">
        <f ca="1">IFERROR(__xludf.DUMMYFUNCTION("""COMPUTED_VALUE"""),"5.1.1.2")</f>
        <v>5.1.1.2</v>
      </c>
      <c r="B398" s="49" t="str">
        <f ca="1">IFERROR(__xludf.DUMMYFUNCTION("""COMPUTED_VALUE"""),"Atención en Centros de Desarrollo Infantil/Jefatura del Departamento de CDI, CAIC  y CEDI/Dirección del Área de Centros de Atención Infantil/Coord.3. Operación")</f>
        <v>Atención en Centros de Desarrollo Infantil/Jefatura del Departamento de CDI, CAIC  y CEDI/Dirección del Área de Centros de Atención Infantil/Coord.3. Operación</v>
      </c>
      <c r="C398" s="49" t="str">
        <f ca="1">IFERROR(__xludf.DUMMYFUNCTION("""COMPUTED_VALUE"""),"3. Operación")</f>
        <v>3. Operación</v>
      </c>
      <c r="D398" s="49" t="str">
        <f ca="1">IFERROR(__xludf.DUMMYFUNCTION("""COMPUTED_VALUE"""),"Guadalajara bien educada")</f>
        <v>Guadalajara bien educada</v>
      </c>
      <c r="E398" s="49" t="str">
        <f ca="1">IFERROR(__xludf.DUMMYFUNCTION("""COMPUTED_VALUE"""),"Atención en Centros de Desarrollo Infantil")</f>
        <v>Atención en Centros de Desarrollo Infantil</v>
      </c>
      <c r="F398" s="49" t="str">
        <f ca="1">IFERROR(__xludf.DUMMYFUNCTION("""COMPUTED_VALUE"""),"A2C1. Actividades educativas realizadas en educación inicial y preescolar en CDI, CEDI y CAIC ")</f>
        <v xml:space="preserve">A2C1. Actividades educativas realizadas en educación inicial y preescolar en CDI, CEDI y CAIC </v>
      </c>
      <c r="G398" s="49" t="str">
        <f ca="1">IFERROR(__xludf.DUMMYFUNCTION("""COMPUTED_VALUE"""),"Porcentaje de actividades educativas realizadas en CDI, CEDI y CAIC en 2023")</f>
        <v>Porcentaje de actividades educativas realizadas en CDI, CEDI y CAIC en 2023</v>
      </c>
      <c r="H398" s="49" t="str">
        <f ca="1">IFERROR(__xludf.DUMMYFUNCTION("""COMPUTED_VALUE"""),"Servicio")</f>
        <v>Servicio</v>
      </c>
      <c r="I398" s="49" t="str">
        <f ca="1">IFERROR(__xludf.DUMMYFUNCTION("""COMPUTED_VALUE"""),"Enero")</f>
        <v>Enero</v>
      </c>
      <c r="J398" s="49" t="str">
        <f ca="1">IFERROR(__xludf.DUMMYFUNCTION("""COMPUTED_VALUE"""),"N/A")</f>
        <v>N/A</v>
      </c>
      <c r="K398" s="50">
        <f ca="1">IFERROR(__xludf.DUMMYFUNCTION("""COMPUTED_VALUE"""),4759)</f>
        <v>4759</v>
      </c>
      <c r="L398" s="49" t="str">
        <f ca="1">IFERROR(__xludf.DUMMYFUNCTION("""COMPUTED_VALUE"""),"TRIMESTRE 1")</f>
        <v>TRIMESTRE 1</v>
      </c>
      <c r="M398" s="49" t="str">
        <f ca="1">IFERROR(__xludf.DUMMYFUNCTION("""COMPUTED_VALUE"""),"SERVICIOS")</f>
        <v>SERVICIOS</v>
      </c>
    </row>
    <row r="399" spans="1:13">
      <c r="A399" s="49" t="str">
        <f ca="1">IFERROR(__xludf.DUMMYFUNCTION("""COMPUTED_VALUE"""),"5.1.1.2")</f>
        <v>5.1.1.2</v>
      </c>
      <c r="B399" s="49" t="str">
        <f ca="1">IFERROR(__xludf.DUMMYFUNCTION("""COMPUTED_VALUE"""),"Atención en Centros de Desarrollo Infantil/Jefatura del Departamento de CDI, CAIC  y CEDI/Dirección del Área de Centros de Atención Infantil/Coord.3. Operación")</f>
        <v>Atención en Centros de Desarrollo Infantil/Jefatura del Departamento de CDI, CAIC  y CEDI/Dirección del Área de Centros de Atención Infantil/Coord.3. Operación</v>
      </c>
      <c r="C399" s="49" t="str">
        <f ca="1">IFERROR(__xludf.DUMMYFUNCTION("""COMPUTED_VALUE"""),"3. Operación")</f>
        <v>3. Operación</v>
      </c>
      <c r="D399" s="49" t="str">
        <f ca="1">IFERROR(__xludf.DUMMYFUNCTION("""COMPUTED_VALUE"""),"Guadalajara bien educada")</f>
        <v>Guadalajara bien educada</v>
      </c>
      <c r="E399" s="49" t="str">
        <f ca="1">IFERROR(__xludf.DUMMYFUNCTION("""COMPUTED_VALUE"""),"Atención en Centros de Desarrollo Infantil")</f>
        <v>Atención en Centros de Desarrollo Infantil</v>
      </c>
      <c r="F399" s="49" t="str">
        <f ca="1">IFERROR(__xludf.DUMMYFUNCTION("""COMPUTED_VALUE"""),"A2C1. Actividades educativas realizadas en educación inicial y preescolar en CDI, CEDI y CAIC ")</f>
        <v xml:space="preserve">A2C1. Actividades educativas realizadas en educación inicial y preescolar en CDI, CEDI y CAIC </v>
      </c>
      <c r="G399" s="49" t="str">
        <f ca="1">IFERROR(__xludf.DUMMYFUNCTION("""COMPUTED_VALUE"""),"Porcentaje de actividades educativas realizadas en CDI, CEDI y CAIC en 2023")</f>
        <v>Porcentaje de actividades educativas realizadas en CDI, CEDI y CAIC en 2023</v>
      </c>
      <c r="H399" s="49" t="str">
        <f ca="1">IFERROR(__xludf.DUMMYFUNCTION("""COMPUTED_VALUE"""),"Servicio")</f>
        <v>Servicio</v>
      </c>
      <c r="I399" s="49" t="str">
        <f ca="1">IFERROR(__xludf.DUMMYFUNCTION("""COMPUTED_VALUE"""),"Febrero")</f>
        <v>Febrero</v>
      </c>
      <c r="J399" s="49" t="str">
        <f ca="1">IFERROR(__xludf.DUMMYFUNCTION("""COMPUTED_VALUE"""),"N/A")</f>
        <v>N/A</v>
      </c>
      <c r="K399" s="50">
        <f ca="1">IFERROR(__xludf.DUMMYFUNCTION("""COMPUTED_VALUE"""),4208)</f>
        <v>4208</v>
      </c>
      <c r="L399" s="49" t="str">
        <f ca="1">IFERROR(__xludf.DUMMYFUNCTION("""COMPUTED_VALUE"""),"TRIMESTRE 1")</f>
        <v>TRIMESTRE 1</v>
      </c>
      <c r="M399" s="49" t="str">
        <f ca="1">IFERROR(__xludf.DUMMYFUNCTION("""COMPUTED_VALUE"""),"SERVICIOS")</f>
        <v>SERVICIOS</v>
      </c>
    </row>
    <row r="400" spans="1:13">
      <c r="A400" s="49" t="str">
        <f ca="1">IFERROR(__xludf.DUMMYFUNCTION("""COMPUTED_VALUE"""),"5.1.1.2")</f>
        <v>5.1.1.2</v>
      </c>
      <c r="B400" s="49" t="str">
        <f ca="1">IFERROR(__xludf.DUMMYFUNCTION("""COMPUTED_VALUE"""),"Atención en Centros de Desarrollo Infantil/Jefatura del Departamento de CDI, CAIC  y CEDI/Dirección del Área de Centros de Atención Infantil/Coord.3. Operación")</f>
        <v>Atención en Centros de Desarrollo Infantil/Jefatura del Departamento de CDI, CAIC  y CEDI/Dirección del Área de Centros de Atención Infantil/Coord.3. Operación</v>
      </c>
      <c r="C400" s="49" t="str">
        <f ca="1">IFERROR(__xludf.DUMMYFUNCTION("""COMPUTED_VALUE"""),"3. Operación")</f>
        <v>3. Operación</v>
      </c>
      <c r="D400" s="49" t="str">
        <f ca="1">IFERROR(__xludf.DUMMYFUNCTION("""COMPUTED_VALUE"""),"Guadalajara bien educada")</f>
        <v>Guadalajara bien educada</v>
      </c>
      <c r="E400" s="49" t="str">
        <f ca="1">IFERROR(__xludf.DUMMYFUNCTION("""COMPUTED_VALUE"""),"Atención en Centros de Desarrollo Infantil")</f>
        <v>Atención en Centros de Desarrollo Infantil</v>
      </c>
      <c r="F400" s="49" t="str">
        <f ca="1">IFERROR(__xludf.DUMMYFUNCTION("""COMPUTED_VALUE"""),"A2C1. Actividades educativas realizadas en educación inicial y preescolar en CDI, CEDI y CAIC ")</f>
        <v xml:space="preserve">A2C1. Actividades educativas realizadas en educación inicial y preescolar en CDI, CEDI y CAIC </v>
      </c>
      <c r="G400" s="49" t="str">
        <f ca="1">IFERROR(__xludf.DUMMYFUNCTION("""COMPUTED_VALUE"""),"Porcentaje de actividades educativas realizadas en CDI, CEDI y CAIC en 2023")</f>
        <v>Porcentaje de actividades educativas realizadas en CDI, CEDI y CAIC en 2023</v>
      </c>
      <c r="H400" s="49" t="str">
        <f ca="1">IFERROR(__xludf.DUMMYFUNCTION("""COMPUTED_VALUE"""),"Servicio")</f>
        <v>Servicio</v>
      </c>
      <c r="I400" s="49" t="str">
        <f ca="1">IFERROR(__xludf.DUMMYFUNCTION("""COMPUTED_VALUE"""),"Marzo")</f>
        <v>Marzo</v>
      </c>
      <c r="J400" s="49" t="str">
        <f ca="1">IFERROR(__xludf.DUMMYFUNCTION("""COMPUTED_VALUE"""),"N/A")</f>
        <v>N/A</v>
      </c>
      <c r="K400" s="50">
        <f ca="1">IFERROR(__xludf.DUMMYFUNCTION("""COMPUTED_VALUE"""),4840)</f>
        <v>4840</v>
      </c>
      <c r="L400" s="49" t="str">
        <f ca="1">IFERROR(__xludf.DUMMYFUNCTION("""COMPUTED_VALUE"""),"TRIMESTRE 1")</f>
        <v>TRIMESTRE 1</v>
      </c>
      <c r="M400" s="49" t="str">
        <f ca="1">IFERROR(__xludf.DUMMYFUNCTION("""COMPUTED_VALUE"""),"SERVICIOS")</f>
        <v>SERVICIOS</v>
      </c>
    </row>
    <row r="401" spans="1:13">
      <c r="A401" s="49" t="str">
        <f ca="1">IFERROR(__xludf.DUMMYFUNCTION("""COMPUTED_VALUE"""),"5.1.1.2")</f>
        <v>5.1.1.2</v>
      </c>
      <c r="B401" s="49" t="str">
        <f ca="1">IFERROR(__xludf.DUMMYFUNCTION("""COMPUTED_VALUE"""),"Atención en Centros de Desarrollo Infantil/Jefatura del Departamento de CDI, CAIC  y CEDI/Dirección del Área de Centros de Atención Infantil/Coord.3. Operación")</f>
        <v>Atención en Centros de Desarrollo Infantil/Jefatura del Departamento de CDI, CAIC  y CEDI/Dirección del Área de Centros de Atención Infantil/Coord.3. Operación</v>
      </c>
      <c r="C401" s="49" t="str">
        <f ca="1">IFERROR(__xludf.DUMMYFUNCTION("""COMPUTED_VALUE"""),"3. Operación")</f>
        <v>3. Operación</v>
      </c>
      <c r="D401" s="49" t="str">
        <f ca="1">IFERROR(__xludf.DUMMYFUNCTION("""COMPUTED_VALUE"""),"Guadalajara bien educada")</f>
        <v>Guadalajara bien educada</v>
      </c>
      <c r="E401" s="49" t="str">
        <f ca="1">IFERROR(__xludf.DUMMYFUNCTION("""COMPUTED_VALUE"""),"Atención en Centros de Desarrollo Infantil")</f>
        <v>Atención en Centros de Desarrollo Infantil</v>
      </c>
      <c r="F401" s="49" t="str">
        <f ca="1">IFERROR(__xludf.DUMMYFUNCTION("""COMPUTED_VALUE"""),"A2C1. Actividades educativas realizadas en educación inicial y preescolar en CDI, CEDI y CAIC ")</f>
        <v xml:space="preserve">A2C1. Actividades educativas realizadas en educación inicial y preescolar en CDI, CEDI y CAIC </v>
      </c>
      <c r="G401" s="49" t="str">
        <f ca="1">IFERROR(__xludf.DUMMYFUNCTION("""COMPUTED_VALUE"""),"Porcentaje de actividades educativas realizadas en CDI, CEDI y CAIC en 2023")</f>
        <v>Porcentaje de actividades educativas realizadas en CDI, CEDI y CAIC en 2023</v>
      </c>
      <c r="H401" s="49" t="str">
        <f ca="1">IFERROR(__xludf.DUMMYFUNCTION("""COMPUTED_VALUE"""),"Servicio")</f>
        <v>Servicio</v>
      </c>
      <c r="I401" s="49" t="str">
        <f ca="1">IFERROR(__xludf.DUMMYFUNCTION("""COMPUTED_VALUE"""),"abril")</f>
        <v>abril</v>
      </c>
      <c r="J401" s="49" t="str">
        <f ca="1">IFERROR(__xludf.DUMMYFUNCTION("""COMPUTED_VALUE"""),"N/A")</f>
        <v>N/A</v>
      </c>
      <c r="K401" s="50">
        <f ca="1">IFERROR(__xludf.DUMMYFUNCTION("""COMPUTED_VALUE"""),2508)</f>
        <v>2508</v>
      </c>
      <c r="L401" s="49" t="str">
        <f ca="1">IFERROR(__xludf.DUMMYFUNCTION("""COMPUTED_VALUE"""),"TRIMESTRE 2")</f>
        <v>TRIMESTRE 2</v>
      </c>
      <c r="M401" s="49" t="str">
        <f ca="1">IFERROR(__xludf.DUMMYFUNCTION("""COMPUTED_VALUE"""),"SERVICIOS")</f>
        <v>SERVICIOS</v>
      </c>
    </row>
    <row r="402" spans="1:13">
      <c r="A402" s="49" t="str">
        <f ca="1">IFERROR(__xludf.DUMMYFUNCTION("""COMPUTED_VALUE"""),"5.1.1.2")</f>
        <v>5.1.1.2</v>
      </c>
      <c r="B402" s="49" t="str">
        <f ca="1">IFERROR(__xludf.DUMMYFUNCTION("""COMPUTED_VALUE"""),"Atención en Centros de Desarrollo Infantil/Jefatura del Departamento de CDI, CAIC  y CEDI/Dirección del Área de Centros de Atención Infantil/Coord.3. Operación")</f>
        <v>Atención en Centros de Desarrollo Infantil/Jefatura del Departamento de CDI, CAIC  y CEDI/Dirección del Área de Centros de Atención Infantil/Coord.3. Operación</v>
      </c>
      <c r="C402" s="49" t="str">
        <f ca="1">IFERROR(__xludf.DUMMYFUNCTION("""COMPUTED_VALUE"""),"3. Operación")</f>
        <v>3. Operación</v>
      </c>
      <c r="D402" s="49" t="str">
        <f ca="1">IFERROR(__xludf.DUMMYFUNCTION("""COMPUTED_VALUE"""),"Guadalajara bien educada")</f>
        <v>Guadalajara bien educada</v>
      </c>
      <c r="E402" s="49" t="str">
        <f ca="1">IFERROR(__xludf.DUMMYFUNCTION("""COMPUTED_VALUE"""),"Atención en Centros de Desarrollo Infantil")</f>
        <v>Atención en Centros de Desarrollo Infantil</v>
      </c>
      <c r="F402" s="49" t="str">
        <f ca="1">IFERROR(__xludf.DUMMYFUNCTION("""COMPUTED_VALUE"""),"A2C1. Actividades educativas realizadas en educación inicial y preescolar en CDI, CEDI y CAIC ")</f>
        <v xml:space="preserve">A2C1. Actividades educativas realizadas en educación inicial y preescolar en CDI, CEDI y CAIC </v>
      </c>
      <c r="G402" s="49" t="str">
        <f ca="1">IFERROR(__xludf.DUMMYFUNCTION("""COMPUTED_VALUE"""),"Porcentaje de actividades educativas realizadas en CDI, CEDI y CAIC en 2023")</f>
        <v>Porcentaje de actividades educativas realizadas en CDI, CEDI y CAIC en 2023</v>
      </c>
      <c r="H402" s="49" t="str">
        <f ca="1">IFERROR(__xludf.DUMMYFUNCTION("""COMPUTED_VALUE"""),"Servicio")</f>
        <v>Servicio</v>
      </c>
      <c r="I402" s="49" t="str">
        <f ca="1">IFERROR(__xludf.DUMMYFUNCTION("""COMPUTED_VALUE"""),"mayo")</f>
        <v>mayo</v>
      </c>
      <c r="J402" s="49" t="str">
        <f ca="1">IFERROR(__xludf.DUMMYFUNCTION("""COMPUTED_VALUE"""),"N/A")</f>
        <v>N/A</v>
      </c>
      <c r="K402" s="50">
        <f ca="1">IFERROR(__xludf.DUMMYFUNCTION("""COMPUTED_VALUE"""),4249)</f>
        <v>4249</v>
      </c>
      <c r="L402" s="49" t="str">
        <f ca="1">IFERROR(__xludf.DUMMYFUNCTION("""COMPUTED_VALUE"""),"TRIMESTRE 2")</f>
        <v>TRIMESTRE 2</v>
      </c>
      <c r="M402" s="49" t="str">
        <f ca="1">IFERROR(__xludf.DUMMYFUNCTION("""COMPUTED_VALUE"""),"SERVICIOS")</f>
        <v>SERVICIOS</v>
      </c>
    </row>
    <row r="403" spans="1:13">
      <c r="A403" s="49" t="str">
        <f ca="1">IFERROR(__xludf.DUMMYFUNCTION("""COMPUTED_VALUE"""),"5.1.1.2")</f>
        <v>5.1.1.2</v>
      </c>
      <c r="B403" s="49" t="str">
        <f ca="1">IFERROR(__xludf.DUMMYFUNCTION("""COMPUTED_VALUE"""),"Atención en Centros de Desarrollo Infantil/Jefatura del Departamento de CDI, CAIC  y CEDI/Dirección del Área de Centros de Atención Infantil/Coord.3. Operación")</f>
        <v>Atención en Centros de Desarrollo Infantil/Jefatura del Departamento de CDI, CAIC  y CEDI/Dirección del Área de Centros de Atención Infantil/Coord.3. Operación</v>
      </c>
      <c r="C403" s="49" t="str">
        <f ca="1">IFERROR(__xludf.DUMMYFUNCTION("""COMPUTED_VALUE"""),"3. Operación")</f>
        <v>3. Operación</v>
      </c>
      <c r="D403" s="49" t="str">
        <f ca="1">IFERROR(__xludf.DUMMYFUNCTION("""COMPUTED_VALUE"""),"Guadalajara bien educada")</f>
        <v>Guadalajara bien educada</v>
      </c>
      <c r="E403" s="49" t="str">
        <f ca="1">IFERROR(__xludf.DUMMYFUNCTION("""COMPUTED_VALUE"""),"Atención en Centros de Desarrollo Infantil")</f>
        <v>Atención en Centros de Desarrollo Infantil</v>
      </c>
      <c r="F403" s="49" t="str">
        <f ca="1">IFERROR(__xludf.DUMMYFUNCTION("""COMPUTED_VALUE"""),"A2C1. Actividades educativas realizadas en educación inicial y preescolar en CDI, CEDI y CAIC ")</f>
        <v xml:space="preserve">A2C1. Actividades educativas realizadas en educación inicial y preescolar en CDI, CEDI y CAIC </v>
      </c>
      <c r="G403" s="49" t="str">
        <f ca="1">IFERROR(__xludf.DUMMYFUNCTION("""COMPUTED_VALUE"""),"Porcentaje de actividades educativas realizadas en CDI, CEDI y CAIC en 2023")</f>
        <v>Porcentaje de actividades educativas realizadas en CDI, CEDI y CAIC en 2023</v>
      </c>
      <c r="H403" s="49" t="str">
        <f ca="1">IFERROR(__xludf.DUMMYFUNCTION("""COMPUTED_VALUE"""),"Servicio")</f>
        <v>Servicio</v>
      </c>
      <c r="I403" s="49" t="str">
        <f ca="1">IFERROR(__xludf.DUMMYFUNCTION("""COMPUTED_VALUE"""),"junio")</f>
        <v>junio</v>
      </c>
      <c r="J403" s="49" t="str">
        <f ca="1">IFERROR(__xludf.DUMMYFUNCTION("""COMPUTED_VALUE"""),"N/A")</f>
        <v>N/A</v>
      </c>
      <c r="K403" s="50">
        <f ca="1">IFERROR(__xludf.DUMMYFUNCTION("""COMPUTED_VALUE"""),4536)</f>
        <v>4536</v>
      </c>
      <c r="L403" s="49" t="str">
        <f ca="1">IFERROR(__xludf.DUMMYFUNCTION("""COMPUTED_VALUE"""),"TRIMESTRE 2")</f>
        <v>TRIMESTRE 2</v>
      </c>
      <c r="M403" s="49" t="str">
        <f ca="1">IFERROR(__xludf.DUMMYFUNCTION("""COMPUTED_VALUE"""),"SERVICIOS")</f>
        <v>SERVICIOS</v>
      </c>
    </row>
    <row r="404" spans="1:13">
      <c r="A404" s="49" t="str">
        <f ca="1">IFERROR(__xludf.DUMMYFUNCTION("""COMPUTED_VALUE"""),"5.1.1.2")</f>
        <v>5.1.1.2</v>
      </c>
      <c r="B404" s="49" t="str">
        <f ca="1">IFERROR(__xludf.DUMMYFUNCTION("""COMPUTED_VALUE"""),"Atención en Centros de Desarrollo Infantil/Jefatura del Departamento de CDI, CAIC  y CEDI/Dirección del Área de Centros de Atención Infantil/Coord.3. Operación")</f>
        <v>Atención en Centros de Desarrollo Infantil/Jefatura del Departamento de CDI, CAIC  y CEDI/Dirección del Área de Centros de Atención Infantil/Coord.3. Operación</v>
      </c>
      <c r="C404" s="49" t="str">
        <f ca="1">IFERROR(__xludf.DUMMYFUNCTION("""COMPUTED_VALUE"""),"3. Operación")</f>
        <v>3. Operación</v>
      </c>
      <c r="D404" s="49" t="str">
        <f ca="1">IFERROR(__xludf.DUMMYFUNCTION("""COMPUTED_VALUE"""),"Guadalajara bien educada")</f>
        <v>Guadalajara bien educada</v>
      </c>
      <c r="E404" s="49" t="str">
        <f ca="1">IFERROR(__xludf.DUMMYFUNCTION("""COMPUTED_VALUE"""),"Atención en Centros de Desarrollo Infantil")</f>
        <v>Atención en Centros de Desarrollo Infantil</v>
      </c>
      <c r="F404" s="49" t="str">
        <f ca="1">IFERROR(__xludf.DUMMYFUNCTION("""COMPUTED_VALUE"""),"A2C1. Actividades educativas realizadas en educación inicial y preescolar en CDI, CEDI y CAIC ")</f>
        <v xml:space="preserve">A2C1. Actividades educativas realizadas en educación inicial y preescolar en CDI, CEDI y CAIC </v>
      </c>
      <c r="G404" s="49" t="str">
        <f ca="1">IFERROR(__xludf.DUMMYFUNCTION("""COMPUTED_VALUE"""),"Porcentaje de actividades educativas realizadas en CDI, CEDI y CAIC en 2023")</f>
        <v>Porcentaje de actividades educativas realizadas en CDI, CEDI y CAIC en 2023</v>
      </c>
      <c r="H404" s="49" t="str">
        <f ca="1">IFERROR(__xludf.DUMMYFUNCTION("""COMPUTED_VALUE"""),"Servicio")</f>
        <v>Servicio</v>
      </c>
      <c r="I404" s="49" t="str">
        <f ca="1">IFERROR(__xludf.DUMMYFUNCTION("""COMPUTED_VALUE"""),"julio")</f>
        <v>julio</v>
      </c>
      <c r="J404" s="49" t="str">
        <f ca="1">IFERROR(__xludf.DUMMYFUNCTION("""COMPUTED_VALUE"""),"N/A")</f>
        <v>N/A</v>
      </c>
      <c r="K404" s="50">
        <f ca="1">IFERROR(__xludf.DUMMYFUNCTION("""COMPUTED_VALUE"""),4048)</f>
        <v>4048</v>
      </c>
      <c r="L404" s="49" t="str">
        <f ca="1">IFERROR(__xludf.DUMMYFUNCTION("""COMPUTED_VALUE"""),"TRIMESTRE 3")</f>
        <v>TRIMESTRE 3</v>
      </c>
      <c r="M404" s="49" t="str">
        <f ca="1">IFERROR(__xludf.DUMMYFUNCTION("""COMPUTED_VALUE"""),"SERVICIOS")</f>
        <v>SERVICIOS</v>
      </c>
    </row>
    <row r="405" spans="1:13">
      <c r="A405" s="49" t="str">
        <f ca="1">IFERROR(__xludf.DUMMYFUNCTION("""COMPUTED_VALUE"""),"5.1.1.2")</f>
        <v>5.1.1.2</v>
      </c>
      <c r="B405" s="49" t="str">
        <f ca="1">IFERROR(__xludf.DUMMYFUNCTION("""COMPUTED_VALUE"""),"Atención en Centros de Desarrollo Infantil/Jefatura del Departamento de CDI, CAIC  y CEDI/Dirección del Área de Centros de Atención Infantil/Coord.3. Operación")</f>
        <v>Atención en Centros de Desarrollo Infantil/Jefatura del Departamento de CDI, CAIC  y CEDI/Dirección del Área de Centros de Atención Infantil/Coord.3. Operación</v>
      </c>
      <c r="C405" s="49" t="str">
        <f ca="1">IFERROR(__xludf.DUMMYFUNCTION("""COMPUTED_VALUE"""),"3. Operación")</f>
        <v>3. Operación</v>
      </c>
      <c r="D405" s="49" t="str">
        <f ca="1">IFERROR(__xludf.DUMMYFUNCTION("""COMPUTED_VALUE"""),"Guadalajara bien educada")</f>
        <v>Guadalajara bien educada</v>
      </c>
      <c r="E405" s="49" t="str">
        <f ca="1">IFERROR(__xludf.DUMMYFUNCTION("""COMPUTED_VALUE"""),"Atención en Centros de Desarrollo Infantil")</f>
        <v>Atención en Centros de Desarrollo Infantil</v>
      </c>
      <c r="F405" s="49" t="str">
        <f ca="1">IFERROR(__xludf.DUMMYFUNCTION("""COMPUTED_VALUE"""),"A2C1. Actividades educativas realizadas en educación inicial y preescolar en CDI, CEDI y CAIC ")</f>
        <v xml:space="preserve">A2C1. Actividades educativas realizadas en educación inicial y preescolar en CDI, CEDI y CAIC </v>
      </c>
      <c r="G405" s="49" t="str">
        <f ca="1">IFERROR(__xludf.DUMMYFUNCTION("""COMPUTED_VALUE"""),"Porcentaje de actividades educativas realizadas en CDI, CEDI y CAIC en 2023")</f>
        <v>Porcentaje de actividades educativas realizadas en CDI, CEDI y CAIC en 2023</v>
      </c>
      <c r="H405" s="49" t="str">
        <f ca="1">IFERROR(__xludf.DUMMYFUNCTION("""COMPUTED_VALUE"""),"Servicio")</f>
        <v>Servicio</v>
      </c>
      <c r="I405" s="49" t="str">
        <f ca="1">IFERROR(__xludf.DUMMYFUNCTION("""COMPUTED_VALUE"""),"agosto")</f>
        <v>agosto</v>
      </c>
      <c r="J405" s="49" t="str">
        <f ca="1">IFERROR(__xludf.DUMMYFUNCTION("""COMPUTED_VALUE"""),"N/A")</f>
        <v>N/A</v>
      </c>
      <c r="K405" s="50">
        <f ca="1">IFERROR(__xludf.DUMMYFUNCTION("""COMPUTED_VALUE"""),2683)</f>
        <v>2683</v>
      </c>
      <c r="L405" s="49" t="str">
        <f ca="1">IFERROR(__xludf.DUMMYFUNCTION("""COMPUTED_VALUE"""),"TRIMESTRE 3")</f>
        <v>TRIMESTRE 3</v>
      </c>
      <c r="M405" s="49" t="str">
        <f ca="1">IFERROR(__xludf.DUMMYFUNCTION("""COMPUTED_VALUE"""),"SERVICIOS")</f>
        <v>SERVICIOS</v>
      </c>
    </row>
    <row r="406" spans="1:13">
      <c r="A406" s="49" t="str">
        <f ca="1">IFERROR(__xludf.DUMMYFUNCTION("""COMPUTED_VALUE"""),"5.1.1.2")</f>
        <v>5.1.1.2</v>
      </c>
      <c r="B406" s="49" t="str">
        <f ca="1">IFERROR(__xludf.DUMMYFUNCTION("""COMPUTED_VALUE"""),"Atención en Centros de Desarrollo Infantil/Jefatura del Departamento de CDI, CAIC  y CEDI/Dirección del Área de Centros de Atención Infantil/Coord.3. Operación")</f>
        <v>Atención en Centros de Desarrollo Infantil/Jefatura del Departamento de CDI, CAIC  y CEDI/Dirección del Área de Centros de Atención Infantil/Coord.3. Operación</v>
      </c>
      <c r="C406" s="49" t="str">
        <f ca="1">IFERROR(__xludf.DUMMYFUNCTION("""COMPUTED_VALUE"""),"3. Operación")</f>
        <v>3. Operación</v>
      </c>
      <c r="D406" s="49" t="str">
        <f ca="1">IFERROR(__xludf.DUMMYFUNCTION("""COMPUTED_VALUE"""),"Guadalajara bien educada")</f>
        <v>Guadalajara bien educada</v>
      </c>
      <c r="E406" s="49" t="str">
        <f ca="1">IFERROR(__xludf.DUMMYFUNCTION("""COMPUTED_VALUE"""),"Atención en Centros de Desarrollo Infantil")</f>
        <v>Atención en Centros de Desarrollo Infantil</v>
      </c>
      <c r="F406" s="49" t="str">
        <f ca="1">IFERROR(__xludf.DUMMYFUNCTION("""COMPUTED_VALUE"""),"A2C1. Actividades educativas realizadas en educación inicial y preescolar en CDI, CEDI y CAIC ")</f>
        <v xml:space="preserve">A2C1. Actividades educativas realizadas en educación inicial y preescolar en CDI, CEDI y CAIC </v>
      </c>
      <c r="G406" s="49" t="str">
        <f ca="1">IFERROR(__xludf.DUMMYFUNCTION("""COMPUTED_VALUE"""),"Porcentaje de actividades educativas realizadas en CDI, CEDI y CAIC en 2023")</f>
        <v>Porcentaje de actividades educativas realizadas en CDI, CEDI y CAIC en 2023</v>
      </c>
      <c r="H406" s="49" t="str">
        <f ca="1">IFERROR(__xludf.DUMMYFUNCTION("""COMPUTED_VALUE"""),"Servicio")</f>
        <v>Servicio</v>
      </c>
      <c r="I406" s="49" t="str">
        <f ca="1">IFERROR(__xludf.DUMMYFUNCTION("""COMPUTED_VALUE"""),"septiembre")</f>
        <v>septiembre</v>
      </c>
      <c r="J406" s="49" t="str">
        <f ca="1">IFERROR(__xludf.DUMMYFUNCTION("""COMPUTED_VALUE"""),"N/A")</f>
        <v>N/A</v>
      </c>
      <c r="K406" s="50">
        <f ca="1">IFERROR(__xludf.DUMMYFUNCTION("""COMPUTED_VALUE"""),4546)</f>
        <v>4546</v>
      </c>
      <c r="L406" s="49" t="str">
        <f ca="1">IFERROR(__xludf.DUMMYFUNCTION("""COMPUTED_VALUE"""),"TRIMESTRE 3")</f>
        <v>TRIMESTRE 3</v>
      </c>
      <c r="M406" s="49" t="str">
        <f ca="1">IFERROR(__xludf.DUMMYFUNCTION("""COMPUTED_VALUE"""),"SERVICIOS")</f>
        <v>SERVICIOS</v>
      </c>
    </row>
    <row r="407" spans="1:13">
      <c r="A407" s="49" t="str">
        <f ca="1">IFERROR(__xludf.DUMMYFUNCTION("""COMPUTED_VALUE"""),"5.1.1.2")</f>
        <v>5.1.1.2</v>
      </c>
      <c r="B407" s="49" t="str">
        <f ca="1">IFERROR(__xludf.DUMMYFUNCTION("""COMPUTED_VALUE"""),"Atención en Centros de Desarrollo Infantil/Jefatura del Departamento de CDI, CAIC  y CEDI/Dirección del Área de Centros de Atención Infantil/Coord.3. Operación")</f>
        <v>Atención en Centros de Desarrollo Infantil/Jefatura del Departamento de CDI, CAIC  y CEDI/Dirección del Área de Centros de Atención Infantil/Coord.3. Operación</v>
      </c>
      <c r="C407" s="49" t="str">
        <f ca="1">IFERROR(__xludf.DUMMYFUNCTION("""COMPUTED_VALUE"""),"3. Operación")</f>
        <v>3. Operación</v>
      </c>
      <c r="D407" s="49" t="str">
        <f ca="1">IFERROR(__xludf.DUMMYFUNCTION("""COMPUTED_VALUE"""),"Guadalajara bien educada")</f>
        <v>Guadalajara bien educada</v>
      </c>
      <c r="E407" s="49" t="str">
        <f ca="1">IFERROR(__xludf.DUMMYFUNCTION("""COMPUTED_VALUE"""),"Atención en Centros de Desarrollo Infantil")</f>
        <v>Atención en Centros de Desarrollo Infantil</v>
      </c>
      <c r="F407" s="49" t="str">
        <f ca="1">IFERROR(__xludf.DUMMYFUNCTION("""COMPUTED_VALUE"""),"A2C1. Actividades educativas realizadas en educación inicial y preescolar en CDI, CEDI y CAIC ")</f>
        <v xml:space="preserve">A2C1. Actividades educativas realizadas en educación inicial y preescolar en CDI, CEDI y CAIC </v>
      </c>
      <c r="G407" s="49" t="str">
        <f ca="1">IFERROR(__xludf.DUMMYFUNCTION("""COMPUTED_VALUE"""),"Porcentaje de actividades educativas realizadas en CDI, CEDI y CAIC en 2023")</f>
        <v>Porcentaje de actividades educativas realizadas en CDI, CEDI y CAIC en 2023</v>
      </c>
      <c r="H407" s="49" t="str">
        <f ca="1">IFERROR(__xludf.DUMMYFUNCTION("""COMPUTED_VALUE"""),"Servicio")</f>
        <v>Servicio</v>
      </c>
      <c r="I407" s="49" t="str">
        <f ca="1">IFERROR(__xludf.DUMMYFUNCTION("""COMPUTED_VALUE"""),"octubre")</f>
        <v>octubre</v>
      </c>
      <c r="J407" s="49" t="str">
        <f ca="1">IFERROR(__xludf.DUMMYFUNCTION("""COMPUTED_VALUE"""),"N/A")</f>
        <v>N/A</v>
      </c>
      <c r="K407" s="50">
        <f ca="1">IFERROR(__xludf.DUMMYFUNCTION("""COMPUTED_VALUE"""),4368)</f>
        <v>4368</v>
      </c>
      <c r="L407" s="49" t="str">
        <f ca="1">IFERROR(__xludf.DUMMYFUNCTION("""COMPUTED_VALUE"""),"TRIMESTRE 4")</f>
        <v>TRIMESTRE 4</v>
      </c>
      <c r="M407" s="49" t="str">
        <f ca="1">IFERROR(__xludf.DUMMYFUNCTION("""COMPUTED_VALUE"""),"SERVICIOS")</f>
        <v>SERVICIOS</v>
      </c>
    </row>
    <row r="408" spans="1:13">
      <c r="A408" s="49" t="str">
        <f ca="1">IFERROR(__xludf.DUMMYFUNCTION("""COMPUTED_VALUE"""),"5.1.1.2")</f>
        <v>5.1.1.2</v>
      </c>
      <c r="B408" s="49" t="str">
        <f ca="1">IFERROR(__xludf.DUMMYFUNCTION("""COMPUTED_VALUE"""),"Atención en Centros de Desarrollo Infantil/Jefatura del Departamento de CDI, CAIC  y CEDI/Dirección del Área de Centros de Atención Infantil/Coord.3. Operación")</f>
        <v>Atención en Centros de Desarrollo Infantil/Jefatura del Departamento de CDI, CAIC  y CEDI/Dirección del Área de Centros de Atención Infantil/Coord.3. Operación</v>
      </c>
      <c r="C408" s="49" t="str">
        <f ca="1">IFERROR(__xludf.DUMMYFUNCTION("""COMPUTED_VALUE"""),"3. Operación")</f>
        <v>3. Operación</v>
      </c>
      <c r="D408" s="49" t="str">
        <f ca="1">IFERROR(__xludf.DUMMYFUNCTION("""COMPUTED_VALUE"""),"Guadalajara bien educada")</f>
        <v>Guadalajara bien educada</v>
      </c>
      <c r="E408" s="49" t="str">
        <f ca="1">IFERROR(__xludf.DUMMYFUNCTION("""COMPUTED_VALUE"""),"Atención en Centros de Desarrollo Infantil")</f>
        <v>Atención en Centros de Desarrollo Infantil</v>
      </c>
      <c r="F408" s="49" t="str">
        <f ca="1">IFERROR(__xludf.DUMMYFUNCTION("""COMPUTED_VALUE"""),"A2C1. Actividades educativas realizadas en educación inicial y preescolar en CDI, CEDI y CAIC ")</f>
        <v xml:space="preserve">A2C1. Actividades educativas realizadas en educación inicial y preescolar en CDI, CEDI y CAIC </v>
      </c>
      <c r="G408" s="49" t="str">
        <f ca="1">IFERROR(__xludf.DUMMYFUNCTION("""COMPUTED_VALUE"""),"Porcentaje de actividades educativas realizadas en CDI, CEDI y CAIC en 2023")</f>
        <v>Porcentaje de actividades educativas realizadas en CDI, CEDI y CAIC en 2023</v>
      </c>
      <c r="H408" s="49" t="str">
        <f ca="1">IFERROR(__xludf.DUMMYFUNCTION("""COMPUTED_VALUE"""),"Servicio")</f>
        <v>Servicio</v>
      </c>
      <c r="I408" s="49" t="str">
        <f ca="1">IFERROR(__xludf.DUMMYFUNCTION("""COMPUTED_VALUE"""),"noviembre")</f>
        <v>noviembre</v>
      </c>
      <c r="J408" s="49" t="str">
        <f ca="1">IFERROR(__xludf.DUMMYFUNCTION("""COMPUTED_VALUE"""),"N/A")</f>
        <v>N/A</v>
      </c>
      <c r="K408" s="50">
        <f ca="1">IFERROR(__xludf.DUMMYFUNCTION("""COMPUTED_VALUE"""),4465)</f>
        <v>4465</v>
      </c>
      <c r="L408" s="49" t="str">
        <f ca="1">IFERROR(__xludf.DUMMYFUNCTION("""COMPUTED_VALUE"""),"TRIMESTRE 4")</f>
        <v>TRIMESTRE 4</v>
      </c>
      <c r="M408" s="49" t="str">
        <f ca="1">IFERROR(__xludf.DUMMYFUNCTION("""COMPUTED_VALUE"""),"SERVICIOS")</f>
        <v>SERVICIOS</v>
      </c>
    </row>
    <row r="409" spans="1:13">
      <c r="A409" s="49" t="str">
        <f ca="1">IFERROR(__xludf.DUMMYFUNCTION("""COMPUTED_VALUE"""),"5.1.1.2")</f>
        <v>5.1.1.2</v>
      </c>
      <c r="B409" s="49" t="str">
        <f ca="1">IFERROR(__xludf.DUMMYFUNCTION("""COMPUTED_VALUE"""),"Atención en Centros de Desarrollo Infantil/Jefatura del Departamento de CDI, CAIC  y CEDI/Dirección del Área de Centros de Atención Infantil/Coord.3. Operación")</f>
        <v>Atención en Centros de Desarrollo Infantil/Jefatura del Departamento de CDI, CAIC  y CEDI/Dirección del Área de Centros de Atención Infantil/Coord.3. Operación</v>
      </c>
      <c r="C409" s="49" t="str">
        <f ca="1">IFERROR(__xludf.DUMMYFUNCTION("""COMPUTED_VALUE"""),"3. Operación")</f>
        <v>3. Operación</v>
      </c>
      <c r="D409" s="49" t="str">
        <f ca="1">IFERROR(__xludf.DUMMYFUNCTION("""COMPUTED_VALUE"""),"Guadalajara bien educada")</f>
        <v>Guadalajara bien educada</v>
      </c>
      <c r="E409" s="49" t="str">
        <f ca="1">IFERROR(__xludf.DUMMYFUNCTION("""COMPUTED_VALUE"""),"Atención en Centros de Desarrollo Infantil")</f>
        <v>Atención en Centros de Desarrollo Infantil</v>
      </c>
      <c r="F409" s="49" t="str">
        <f ca="1">IFERROR(__xludf.DUMMYFUNCTION("""COMPUTED_VALUE"""),"A2C1. Actividades educativas realizadas en educación inicial y preescolar en CDI, CEDI y CAIC ")</f>
        <v xml:space="preserve">A2C1. Actividades educativas realizadas en educación inicial y preescolar en CDI, CEDI y CAIC </v>
      </c>
      <c r="G409" s="49" t="str">
        <f ca="1">IFERROR(__xludf.DUMMYFUNCTION("""COMPUTED_VALUE"""),"Porcentaje de actividades educativas realizadas en CDI, CEDI y CAIC en 2023")</f>
        <v>Porcentaje de actividades educativas realizadas en CDI, CEDI y CAIC en 2023</v>
      </c>
      <c r="H409" s="49" t="str">
        <f ca="1">IFERROR(__xludf.DUMMYFUNCTION("""COMPUTED_VALUE"""),"Servicio")</f>
        <v>Servicio</v>
      </c>
      <c r="I409" s="49" t="str">
        <f ca="1">IFERROR(__xludf.DUMMYFUNCTION("""COMPUTED_VALUE"""),"diciembre")</f>
        <v>diciembre</v>
      </c>
      <c r="J409" s="49" t="str">
        <f ca="1">IFERROR(__xludf.DUMMYFUNCTION("""COMPUTED_VALUE"""),"N/A")</f>
        <v>N/A</v>
      </c>
      <c r="K409" s="50">
        <f ca="1">IFERROR(__xludf.DUMMYFUNCTION("""COMPUTED_VALUE"""),2892)</f>
        <v>2892</v>
      </c>
      <c r="L409" s="49" t="str">
        <f ca="1">IFERROR(__xludf.DUMMYFUNCTION("""COMPUTED_VALUE"""),"TRIMESTRE 4")</f>
        <v>TRIMESTRE 4</v>
      </c>
      <c r="M409" s="49" t="str">
        <f ca="1">IFERROR(__xludf.DUMMYFUNCTION("""COMPUTED_VALUE"""),"SERVICIOS")</f>
        <v>SERVICIOS</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964"/>
  <sheetViews>
    <sheetView tabSelected="1" topLeftCell="D21" zoomScale="59" zoomScaleNormal="59" workbookViewId="0">
      <selection activeCell="L32" sqref="A32:XFD32"/>
    </sheetView>
  </sheetViews>
  <sheetFormatPr baseColWidth="10" defaultColWidth="14.42578125" defaultRowHeight="15" customHeight="1"/>
  <cols>
    <col min="1" max="2" width="17.85546875" customWidth="1"/>
    <col min="3" max="3" width="51.28515625" customWidth="1"/>
    <col min="4" max="4" width="25.140625" customWidth="1"/>
    <col min="5" max="5" width="26.85546875" customWidth="1"/>
    <col min="6" max="6" width="19.42578125" customWidth="1"/>
    <col min="7" max="7" width="21.7109375" customWidth="1"/>
    <col min="8" max="8" width="21.140625" customWidth="1"/>
    <col min="9" max="9" width="26.85546875" customWidth="1"/>
    <col min="10" max="10" width="25.5703125" customWidth="1"/>
    <col min="11" max="11" width="29.85546875" customWidth="1"/>
    <col min="12" max="12" width="20.85546875" customWidth="1"/>
    <col min="13" max="13" width="21.28515625" customWidth="1"/>
    <col min="14" max="14" width="19.5703125" customWidth="1"/>
    <col min="15" max="15" width="19.42578125" customWidth="1"/>
    <col min="16" max="16" width="18.5703125" customWidth="1"/>
    <col min="17" max="17" width="20.7109375" customWidth="1"/>
    <col min="18" max="18" width="18.7109375" customWidth="1"/>
  </cols>
  <sheetData>
    <row r="1" spans="1:18" ht="15.75">
      <c r="A1" s="51"/>
      <c r="B1" s="52"/>
      <c r="C1" s="52"/>
      <c r="D1" s="53"/>
      <c r="E1" s="53"/>
      <c r="F1" s="53"/>
      <c r="G1" s="53"/>
      <c r="H1" s="53"/>
      <c r="I1" s="52"/>
      <c r="J1" s="54"/>
      <c r="K1" s="54"/>
      <c r="L1" s="52"/>
      <c r="M1" s="52"/>
      <c r="N1" s="54"/>
      <c r="O1" s="54"/>
      <c r="P1" s="54"/>
      <c r="Q1" s="52"/>
      <c r="R1" s="52"/>
    </row>
    <row r="2" spans="1:18" ht="15.75">
      <c r="A2" s="51"/>
      <c r="B2" s="52"/>
      <c r="C2" s="52"/>
      <c r="D2" s="53"/>
      <c r="E2" s="53"/>
      <c r="F2" s="53"/>
      <c r="G2" s="53"/>
      <c r="H2" s="53"/>
      <c r="I2" s="52"/>
      <c r="J2" s="54"/>
      <c r="K2" s="54"/>
      <c r="L2" s="52"/>
      <c r="M2" s="52"/>
      <c r="N2" s="54"/>
      <c r="O2" s="54"/>
      <c r="P2" s="54"/>
      <c r="Q2" s="52"/>
      <c r="R2" s="52"/>
    </row>
    <row r="3" spans="1:18" ht="15.75">
      <c r="A3" s="51"/>
      <c r="B3" s="52"/>
      <c r="C3" s="52"/>
      <c r="D3" s="53"/>
      <c r="E3" s="53"/>
      <c r="F3" s="53"/>
      <c r="G3" s="53"/>
      <c r="H3" s="53"/>
      <c r="I3" s="52"/>
      <c r="J3" s="54"/>
      <c r="K3" s="54"/>
      <c r="L3" s="52"/>
      <c r="M3" s="52"/>
      <c r="N3" s="54"/>
      <c r="O3" s="54"/>
      <c r="P3" s="54"/>
      <c r="Q3" s="52"/>
      <c r="R3" s="52"/>
    </row>
    <row r="4" spans="1:18" ht="15.75">
      <c r="A4" s="51"/>
      <c r="B4" s="52"/>
      <c r="C4" s="52"/>
      <c r="D4" s="186" t="s">
        <v>0</v>
      </c>
      <c r="E4" s="187"/>
      <c r="F4" s="187"/>
      <c r="G4" s="187"/>
      <c r="H4" s="187"/>
      <c r="I4" s="52"/>
      <c r="J4" s="54"/>
      <c r="K4" s="54"/>
      <c r="L4" s="52"/>
      <c r="M4" s="52"/>
      <c r="N4" s="54"/>
      <c r="O4" s="54"/>
      <c r="P4" s="54"/>
      <c r="Q4" s="52"/>
      <c r="R4" s="52"/>
    </row>
    <row r="5" spans="1:18" ht="15.75">
      <c r="A5" s="51"/>
      <c r="B5" s="52"/>
      <c r="C5" s="52"/>
      <c r="D5" s="186" t="s">
        <v>1</v>
      </c>
      <c r="E5" s="187"/>
      <c r="F5" s="187"/>
      <c r="G5" s="187"/>
      <c r="H5" s="187"/>
      <c r="I5" s="52"/>
      <c r="J5" s="54"/>
      <c r="K5" s="54"/>
      <c r="L5" s="52"/>
      <c r="M5" s="52"/>
      <c r="N5" s="54"/>
      <c r="O5" s="54"/>
      <c r="P5" s="54"/>
      <c r="Q5" s="52"/>
      <c r="R5" s="52"/>
    </row>
    <row r="6" spans="1:18" ht="15.75">
      <c r="A6" s="51"/>
      <c r="B6" s="52"/>
      <c r="C6" s="52"/>
      <c r="D6" s="186" t="s">
        <v>2</v>
      </c>
      <c r="E6" s="187"/>
      <c r="F6" s="187"/>
      <c r="G6" s="187"/>
      <c r="H6" s="187"/>
      <c r="I6" s="52"/>
      <c r="J6" s="54"/>
      <c r="K6" s="54"/>
      <c r="L6" s="52"/>
      <c r="M6" s="52"/>
      <c r="N6" s="54"/>
      <c r="O6" s="54"/>
      <c r="P6" s="54"/>
      <c r="Q6" s="52"/>
      <c r="R6" s="52"/>
    </row>
    <row r="7" spans="1:18" ht="15.75">
      <c r="A7" s="51"/>
      <c r="B7" s="52"/>
      <c r="C7" s="52"/>
      <c r="D7" s="186"/>
      <c r="E7" s="187"/>
      <c r="F7" s="187"/>
      <c r="G7" s="187"/>
      <c r="H7" s="187"/>
      <c r="I7" s="52"/>
      <c r="J7" s="54"/>
      <c r="K7" s="54"/>
      <c r="L7" s="52"/>
      <c r="M7" s="52"/>
      <c r="N7" s="54"/>
      <c r="O7" s="54"/>
      <c r="P7" s="54"/>
      <c r="Q7" s="52"/>
      <c r="R7" s="52"/>
    </row>
    <row r="8" spans="1:18" ht="15.75">
      <c r="A8" s="51"/>
      <c r="B8" s="52"/>
      <c r="C8" s="52"/>
      <c r="D8" s="55"/>
      <c r="E8" s="55"/>
      <c r="F8" s="55"/>
      <c r="G8" s="55"/>
      <c r="H8" s="55"/>
      <c r="I8" s="52"/>
      <c r="J8" s="54"/>
      <c r="K8" s="54"/>
      <c r="L8" s="52"/>
      <c r="M8" s="52"/>
      <c r="N8" s="54"/>
      <c r="O8" s="54"/>
      <c r="P8" s="54"/>
      <c r="Q8" s="52"/>
      <c r="R8" s="52"/>
    </row>
    <row r="9" spans="1:18" ht="15.75">
      <c r="A9" s="51"/>
      <c r="B9" s="52"/>
      <c r="C9" s="52"/>
      <c r="D9" s="53"/>
      <c r="E9" s="53"/>
      <c r="F9" s="53"/>
      <c r="G9" s="53"/>
      <c r="H9" s="53"/>
      <c r="I9" s="52"/>
      <c r="J9" s="54"/>
      <c r="K9" s="54"/>
      <c r="L9" s="52"/>
      <c r="M9" s="52"/>
      <c r="N9" s="54"/>
      <c r="O9" s="54"/>
      <c r="P9" s="54"/>
      <c r="Q9" s="52"/>
      <c r="R9" s="52"/>
    </row>
    <row r="10" spans="1:18" ht="15.75">
      <c r="A10" s="51"/>
      <c r="B10" s="52"/>
      <c r="C10" s="52"/>
      <c r="D10" s="53"/>
      <c r="E10" s="53"/>
      <c r="F10" s="53"/>
      <c r="G10" s="53"/>
      <c r="H10" s="53"/>
      <c r="I10" s="52"/>
      <c r="J10" s="54"/>
      <c r="K10" s="54"/>
      <c r="L10" s="52"/>
      <c r="M10" s="52"/>
      <c r="N10" s="54"/>
      <c r="O10" s="54"/>
      <c r="P10" s="54"/>
      <c r="Q10" s="52"/>
      <c r="R10" s="52"/>
    </row>
    <row r="11" spans="1:18" ht="15.75">
      <c r="A11" s="51"/>
      <c r="B11" s="52"/>
      <c r="C11" s="52"/>
      <c r="D11" s="53"/>
      <c r="E11" s="53"/>
      <c r="F11" s="53"/>
      <c r="G11" s="53"/>
      <c r="H11" s="53"/>
      <c r="I11" s="52"/>
      <c r="J11" s="54"/>
      <c r="K11" s="54"/>
      <c r="L11" s="52"/>
      <c r="M11" s="52"/>
      <c r="N11" s="54"/>
      <c r="O11" s="54"/>
      <c r="P11" s="54"/>
      <c r="Q11" s="52"/>
      <c r="R11" s="52"/>
    </row>
    <row r="12" spans="1:18" ht="15.75">
      <c r="A12" s="56"/>
      <c r="B12" s="57"/>
      <c r="C12" s="57"/>
      <c r="D12" s="57"/>
      <c r="E12" s="57"/>
      <c r="F12" s="57"/>
      <c r="G12" s="57"/>
      <c r="H12" s="57"/>
      <c r="I12" s="57"/>
      <c r="J12" s="58"/>
      <c r="K12" s="58"/>
      <c r="L12" s="57"/>
      <c r="M12" s="57"/>
      <c r="N12" s="58"/>
      <c r="O12" s="58"/>
      <c r="P12" s="58"/>
      <c r="Q12" s="57"/>
      <c r="R12" s="57"/>
    </row>
    <row r="13" spans="1:18" ht="15.75">
      <c r="A13" s="56"/>
      <c r="B13" s="57"/>
      <c r="C13" s="3" t="s">
        <v>3</v>
      </c>
      <c r="D13" s="188" t="s">
        <v>4</v>
      </c>
      <c r="E13" s="189"/>
      <c r="F13" s="189"/>
      <c r="G13" s="189"/>
      <c r="H13" s="190"/>
      <c r="I13" s="4"/>
      <c r="J13" s="58"/>
      <c r="K13" s="58"/>
      <c r="L13" s="57"/>
      <c r="M13" s="57"/>
      <c r="N13" s="58"/>
      <c r="O13" s="58"/>
      <c r="P13" s="58"/>
      <c r="Q13" s="57"/>
      <c r="R13" s="57"/>
    </row>
    <row r="14" spans="1:18" ht="15.75">
      <c r="A14" s="56"/>
      <c r="B14" s="57"/>
      <c r="C14" s="3" t="s">
        <v>5</v>
      </c>
      <c r="D14" s="191" t="s">
        <v>6</v>
      </c>
      <c r="E14" s="189"/>
      <c r="F14" s="189"/>
      <c r="G14" s="189"/>
      <c r="H14" s="190"/>
      <c r="I14" s="59" t="s">
        <v>7</v>
      </c>
      <c r="J14" s="58"/>
      <c r="K14" s="58"/>
      <c r="L14" s="57"/>
      <c r="M14" s="57"/>
      <c r="N14" s="58"/>
      <c r="O14" s="58"/>
      <c r="P14" s="58"/>
      <c r="Q14" s="57"/>
      <c r="R14" s="57"/>
    </row>
    <row r="15" spans="1:18" ht="15.75">
      <c r="A15" s="56"/>
      <c r="B15" s="57"/>
      <c r="C15" s="3" t="s">
        <v>8</v>
      </c>
      <c r="D15" s="191" t="s">
        <v>9</v>
      </c>
      <c r="E15" s="189"/>
      <c r="F15" s="189"/>
      <c r="G15" s="189"/>
      <c r="H15" s="190"/>
      <c r="I15" s="59" t="s">
        <v>7</v>
      </c>
      <c r="J15" s="58"/>
      <c r="K15" s="58"/>
      <c r="L15" s="57"/>
      <c r="M15" s="57"/>
      <c r="N15" s="58"/>
      <c r="O15" s="58"/>
      <c r="P15" s="58"/>
      <c r="Q15" s="57"/>
      <c r="R15" s="57"/>
    </row>
    <row r="16" spans="1:18" ht="75">
      <c r="A16" s="56"/>
      <c r="B16" s="57"/>
      <c r="C16" s="3" t="s">
        <v>10</v>
      </c>
      <c r="D16" s="191" t="s">
        <v>11</v>
      </c>
      <c r="E16" s="189"/>
      <c r="F16" s="189"/>
      <c r="G16" s="189"/>
      <c r="H16" s="190"/>
      <c r="I16" s="5" t="s">
        <v>12</v>
      </c>
      <c r="J16" s="58"/>
      <c r="K16" s="58"/>
      <c r="L16" s="57"/>
      <c r="M16" s="57"/>
      <c r="N16" s="58"/>
      <c r="O16" s="58"/>
      <c r="P16" s="58"/>
      <c r="Q16" s="57"/>
      <c r="R16" s="57"/>
    </row>
    <row r="17" spans="1:18" ht="15.75">
      <c r="A17" s="56"/>
      <c r="B17" s="57"/>
      <c r="C17" s="3" t="s">
        <v>13</v>
      </c>
      <c r="D17" s="191" t="s">
        <v>14</v>
      </c>
      <c r="E17" s="189"/>
      <c r="F17" s="189"/>
      <c r="G17" s="189"/>
      <c r="H17" s="190"/>
      <c r="I17" s="59" t="s">
        <v>7</v>
      </c>
      <c r="J17" s="58"/>
      <c r="K17" s="58"/>
      <c r="L17" s="57"/>
      <c r="M17" s="57"/>
      <c r="N17" s="58"/>
      <c r="O17" s="58"/>
      <c r="P17" s="58"/>
      <c r="Q17" s="57"/>
      <c r="R17" s="57"/>
    </row>
    <row r="18" spans="1:18" ht="15.75">
      <c r="A18" s="60"/>
      <c r="B18" s="60"/>
      <c r="C18" s="3" t="s">
        <v>15</v>
      </c>
      <c r="D18" s="191" t="s">
        <v>16</v>
      </c>
      <c r="E18" s="189"/>
      <c r="F18" s="189"/>
      <c r="G18" s="189"/>
      <c r="H18" s="190"/>
      <c r="I18" s="59" t="s">
        <v>7</v>
      </c>
      <c r="J18" s="58"/>
      <c r="K18" s="58"/>
      <c r="L18" s="57"/>
      <c r="M18" s="57"/>
      <c r="N18" s="58"/>
      <c r="O18" s="58"/>
      <c r="P18" s="58"/>
      <c r="Q18" s="57"/>
      <c r="R18" s="57"/>
    </row>
    <row r="19" spans="1:18" ht="15.75" hidden="1">
      <c r="A19" s="61"/>
      <c r="B19" s="62"/>
      <c r="C19" s="3" t="s">
        <v>17</v>
      </c>
      <c r="D19" s="191"/>
      <c r="E19" s="189"/>
      <c r="F19" s="189"/>
      <c r="G19" s="189"/>
      <c r="H19" s="190"/>
      <c r="I19" s="4"/>
      <c r="J19" s="58"/>
      <c r="K19" s="58"/>
      <c r="L19" s="57"/>
      <c r="M19" s="57"/>
      <c r="N19" s="58"/>
      <c r="O19" s="58"/>
      <c r="P19" s="58"/>
      <c r="Q19" s="57"/>
      <c r="R19" s="57"/>
    </row>
    <row r="20" spans="1:18" ht="15.75">
      <c r="C20" s="3" t="s">
        <v>17</v>
      </c>
      <c r="D20" s="191" t="s">
        <v>18</v>
      </c>
      <c r="E20" s="189"/>
      <c r="F20" s="189"/>
      <c r="G20" s="189"/>
      <c r="H20" s="190"/>
      <c r="I20" s="59" t="s">
        <v>7</v>
      </c>
      <c r="J20" s="58"/>
      <c r="K20" s="58"/>
      <c r="L20" s="57"/>
      <c r="M20" s="57"/>
      <c r="N20" s="58"/>
      <c r="O20" s="58"/>
      <c r="P20" s="58"/>
      <c r="Q20" s="57"/>
      <c r="R20" s="57"/>
    </row>
    <row r="21" spans="1:18" ht="15.75">
      <c r="A21" s="6"/>
      <c r="B21" s="192" t="s">
        <v>19</v>
      </c>
      <c r="C21" s="3" t="s">
        <v>20</v>
      </c>
      <c r="D21" s="191" t="s">
        <v>21</v>
      </c>
      <c r="E21" s="189"/>
      <c r="F21" s="189"/>
      <c r="G21" s="189"/>
      <c r="H21" s="190"/>
      <c r="I21" s="59" t="s">
        <v>7</v>
      </c>
      <c r="K21" s="58"/>
      <c r="L21" s="57"/>
      <c r="M21" s="57"/>
      <c r="N21" s="58"/>
      <c r="O21" s="58"/>
      <c r="P21" s="58"/>
      <c r="Q21" s="57"/>
      <c r="R21" s="57"/>
    </row>
    <row r="22" spans="1:18" ht="15.75">
      <c r="A22" s="6"/>
      <c r="B22" s="193"/>
      <c r="C22" s="3" t="s">
        <v>22</v>
      </c>
      <c r="D22" s="196" t="s">
        <v>23</v>
      </c>
      <c r="E22" s="197"/>
      <c r="F22" s="197"/>
      <c r="G22" s="197"/>
      <c r="H22" s="198"/>
      <c r="I22" s="59" t="s">
        <v>7</v>
      </c>
      <c r="J22" s="58"/>
      <c r="K22" s="58"/>
      <c r="L22" s="57"/>
      <c r="M22" s="57"/>
      <c r="N22" s="58"/>
      <c r="O22" s="58"/>
      <c r="P22" s="58"/>
      <c r="Q22" s="57"/>
      <c r="R22" s="57"/>
    </row>
    <row r="23" spans="1:18" ht="15.75">
      <c r="A23" s="7"/>
      <c r="B23" s="194" t="s">
        <v>24</v>
      </c>
      <c r="C23" s="8" t="s">
        <v>25</v>
      </c>
      <c r="D23" s="199" t="s">
        <v>26</v>
      </c>
      <c r="E23" s="189"/>
      <c r="F23" s="189"/>
      <c r="G23" s="189"/>
      <c r="H23" s="190"/>
      <c r="I23" s="59" t="s">
        <v>7</v>
      </c>
      <c r="J23" s="58"/>
      <c r="K23" s="58"/>
      <c r="L23" s="57"/>
      <c r="M23" s="57"/>
      <c r="N23" s="58"/>
      <c r="O23" s="58"/>
      <c r="P23" s="58"/>
      <c r="Q23" s="57"/>
      <c r="R23" s="57"/>
    </row>
    <row r="24" spans="1:18" ht="31.5">
      <c r="A24" s="7"/>
      <c r="B24" s="195"/>
      <c r="C24" s="8" t="s">
        <v>27</v>
      </c>
      <c r="D24" s="200" t="s">
        <v>28</v>
      </c>
      <c r="E24" s="201"/>
      <c r="F24" s="201"/>
      <c r="G24" s="201"/>
      <c r="H24" s="202"/>
      <c r="I24" s="59" t="s">
        <v>7</v>
      </c>
      <c r="J24" s="58"/>
      <c r="K24" s="58"/>
      <c r="L24" s="57"/>
      <c r="M24" s="57"/>
      <c r="N24" s="58"/>
      <c r="O24" s="58"/>
      <c r="P24" s="58"/>
      <c r="Q24" s="57"/>
      <c r="R24" s="57"/>
    </row>
    <row r="25" spans="1:18" ht="15.75">
      <c r="A25" s="7"/>
      <c r="B25" s="194" t="s">
        <v>29</v>
      </c>
      <c r="C25" s="8" t="s">
        <v>30</v>
      </c>
      <c r="D25" s="200" t="s">
        <v>31</v>
      </c>
      <c r="E25" s="201"/>
      <c r="F25" s="201"/>
      <c r="G25" s="201"/>
      <c r="H25" s="202"/>
      <c r="I25" s="59" t="s">
        <v>7</v>
      </c>
      <c r="J25" s="58"/>
      <c r="K25" s="58"/>
      <c r="L25" s="57"/>
      <c r="M25" s="57"/>
      <c r="N25" s="58"/>
      <c r="O25" s="58"/>
      <c r="P25" s="58"/>
      <c r="Q25" s="57"/>
      <c r="R25" s="57"/>
    </row>
    <row r="26" spans="1:18" ht="15.75">
      <c r="A26" s="7"/>
      <c r="B26" s="193"/>
      <c r="C26" s="8" t="s">
        <v>32</v>
      </c>
      <c r="D26" s="63" t="s">
        <v>33</v>
      </c>
      <c r="E26" s="64"/>
      <c r="F26" s="64"/>
      <c r="G26" s="64"/>
      <c r="H26" s="65"/>
      <c r="I26" s="59" t="s">
        <v>7</v>
      </c>
      <c r="J26" s="58"/>
      <c r="K26" s="58"/>
      <c r="L26" s="57"/>
      <c r="M26" s="57"/>
      <c r="N26" s="58"/>
      <c r="O26" s="58"/>
      <c r="P26" s="58"/>
      <c r="Q26" s="57"/>
      <c r="R26" s="57"/>
    </row>
    <row r="27" spans="1:18" ht="15.75">
      <c r="A27" s="7"/>
      <c r="B27" s="193"/>
      <c r="C27" s="8" t="s">
        <v>34</v>
      </c>
      <c r="D27" s="200" t="s">
        <v>35</v>
      </c>
      <c r="E27" s="201"/>
      <c r="F27" s="201"/>
      <c r="G27" s="201"/>
      <c r="H27" s="202"/>
      <c r="I27" s="59" t="s">
        <v>7</v>
      </c>
      <c r="J27" s="58"/>
      <c r="K27" s="58"/>
      <c r="L27" s="57"/>
      <c r="M27" s="57"/>
      <c r="N27" s="58"/>
      <c r="O27" s="58"/>
      <c r="P27" s="58"/>
      <c r="Q27" s="57"/>
      <c r="R27" s="57"/>
    </row>
    <row r="28" spans="1:18" ht="15.75">
      <c r="A28" s="7"/>
      <c r="B28" s="193"/>
      <c r="C28" s="9" t="s">
        <v>36</v>
      </c>
      <c r="D28" s="200" t="s">
        <v>37</v>
      </c>
      <c r="E28" s="201"/>
      <c r="F28" s="201"/>
      <c r="G28" s="201"/>
      <c r="H28" s="202"/>
      <c r="I28" s="57"/>
      <c r="J28" s="58"/>
      <c r="K28" s="58"/>
      <c r="L28" s="57"/>
      <c r="M28" s="57"/>
      <c r="N28" s="58"/>
      <c r="O28" s="2"/>
      <c r="P28" s="2"/>
      <c r="Q28" s="57"/>
      <c r="R28" s="57"/>
    </row>
    <row r="29" spans="1:18" ht="31.5">
      <c r="A29" s="60"/>
      <c r="B29" s="60"/>
      <c r="C29" s="3" t="s">
        <v>38</v>
      </c>
      <c r="D29" s="203" t="s">
        <v>39</v>
      </c>
      <c r="E29" s="201"/>
      <c r="F29" s="201"/>
      <c r="G29" s="201"/>
      <c r="H29" s="202"/>
      <c r="I29" s="57"/>
      <c r="J29" s="58"/>
      <c r="K29" s="58"/>
      <c r="L29" s="57"/>
      <c r="M29" s="57"/>
      <c r="N29" s="58"/>
      <c r="O29" s="2"/>
      <c r="P29" s="2"/>
      <c r="Q29" s="57"/>
      <c r="R29" s="57"/>
    </row>
    <row r="30" spans="1:18" ht="15.75">
      <c r="A30" s="60"/>
      <c r="B30" s="60"/>
      <c r="C30" s="10" t="s">
        <v>40</v>
      </c>
      <c r="D30" s="204"/>
      <c r="E30" s="189"/>
      <c r="F30" s="189"/>
      <c r="G30" s="189"/>
      <c r="H30" s="190"/>
      <c r="I30" s="4"/>
      <c r="J30" s="58"/>
      <c r="K30" s="58"/>
      <c r="L30" s="57"/>
      <c r="M30" s="57"/>
      <c r="N30" s="58"/>
      <c r="O30" s="58"/>
      <c r="P30" s="58"/>
      <c r="Q30" s="57"/>
      <c r="R30" s="57"/>
    </row>
    <row r="31" spans="1:18" ht="15.75">
      <c r="A31" s="56"/>
      <c r="B31" s="57"/>
      <c r="C31" s="57"/>
      <c r="D31" s="11"/>
      <c r="E31" s="11"/>
      <c r="F31" s="11"/>
      <c r="G31" s="11"/>
      <c r="H31" s="11"/>
      <c r="I31" s="12"/>
      <c r="J31" s="12"/>
      <c r="K31" s="12"/>
      <c r="L31" s="12"/>
      <c r="M31" s="12"/>
      <c r="N31" s="12"/>
      <c r="O31" s="12"/>
      <c r="P31" s="12"/>
      <c r="Q31" s="12"/>
      <c r="R31" s="12"/>
    </row>
    <row r="32" spans="1:18" ht="63">
      <c r="A32" s="15"/>
      <c r="B32" s="16" t="s">
        <v>42</v>
      </c>
      <c r="C32" s="17" t="s">
        <v>43</v>
      </c>
      <c r="D32" s="10" t="s">
        <v>44</v>
      </c>
      <c r="E32" s="10" t="s">
        <v>45</v>
      </c>
      <c r="F32" s="10" t="s">
        <v>46</v>
      </c>
      <c r="G32" s="10" t="s">
        <v>47</v>
      </c>
      <c r="H32" s="10" t="s">
        <v>48</v>
      </c>
      <c r="I32" s="10" t="s">
        <v>49</v>
      </c>
      <c r="J32" s="18" t="s">
        <v>50</v>
      </c>
      <c r="K32" s="18" t="s">
        <v>51</v>
      </c>
      <c r="L32" s="10" t="s">
        <v>52</v>
      </c>
      <c r="M32" s="10" t="s">
        <v>53</v>
      </c>
      <c r="N32" s="19" t="s">
        <v>54</v>
      </c>
      <c r="O32" s="18" t="s">
        <v>55</v>
      </c>
      <c r="P32" s="182" t="s">
        <v>809</v>
      </c>
      <c r="Q32" s="10" t="s">
        <v>57</v>
      </c>
      <c r="R32" s="10" t="s">
        <v>58</v>
      </c>
    </row>
    <row r="33" spans="1:18" ht="242.25">
      <c r="A33" s="56"/>
      <c r="B33" s="57"/>
      <c r="C33" s="22" t="s">
        <v>74</v>
      </c>
      <c r="D33" s="23" t="s">
        <v>75</v>
      </c>
      <c r="E33" s="23" t="s">
        <v>76</v>
      </c>
      <c r="F33" s="23" t="s">
        <v>77</v>
      </c>
      <c r="G33" s="23" t="s">
        <v>78</v>
      </c>
      <c r="H33" s="23" t="s">
        <v>79</v>
      </c>
      <c r="I33" s="24" t="s">
        <v>80</v>
      </c>
      <c r="J33" s="24" t="s">
        <v>81</v>
      </c>
      <c r="K33" s="24" t="s">
        <v>82</v>
      </c>
      <c r="L33" s="25" t="s">
        <v>83</v>
      </c>
      <c r="M33" s="25" t="s">
        <v>168</v>
      </c>
      <c r="N33" s="23" t="s">
        <v>85</v>
      </c>
      <c r="O33" s="175">
        <v>1700</v>
      </c>
      <c r="P33" s="183">
        <v>1.02</v>
      </c>
      <c r="Q33" s="179" t="s">
        <v>86</v>
      </c>
      <c r="R33" s="23" t="s">
        <v>87</v>
      </c>
    </row>
    <row r="34" spans="1:18" ht="171">
      <c r="A34" s="56"/>
      <c r="B34" s="57"/>
      <c r="C34" s="28" t="s">
        <v>88</v>
      </c>
      <c r="D34" s="23" t="s">
        <v>89</v>
      </c>
      <c r="E34" s="23" t="s">
        <v>90</v>
      </c>
      <c r="F34" s="23" t="s">
        <v>91</v>
      </c>
      <c r="G34" s="29" t="s">
        <v>78</v>
      </c>
      <c r="H34" s="29" t="s">
        <v>79</v>
      </c>
      <c r="I34" s="24" t="s">
        <v>92</v>
      </c>
      <c r="J34" s="30" t="s">
        <v>93</v>
      </c>
      <c r="K34" s="30" t="s">
        <v>94</v>
      </c>
      <c r="L34" s="25" t="s">
        <v>83</v>
      </c>
      <c r="M34" s="25" t="s">
        <v>84</v>
      </c>
      <c r="N34" s="29" t="s">
        <v>85</v>
      </c>
      <c r="O34" s="175">
        <v>45300</v>
      </c>
      <c r="P34" s="183">
        <v>1.27</v>
      </c>
      <c r="Q34" s="179" t="s">
        <v>95</v>
      </c>
      <c r="R34" s="29" t="s">
        <v>96</v>
      </c>
    </row>
    <row r="35" spans="1:18" ht="185.25">
      <c r="A35" s="67"/>
      <c r="B35" s="68" t="s">
        <v>97</v>
      </c>
      <c r="C35" s="32" t="s">
        <v>98</v>
      </c>
      <c r="D35" s="33" t="s">
        <v>99</v>
      </c>
      <c r="E35" s="33" t="s">
        <v>100</v>
      </c>
      <c r="F35" s="23" t="s">
        <v>101</v>
      </c>
      <c r="G35" s="23" t="s">
        <v>78</v>
      </c>
      <c r="H35" s="33" t="s">
        <v>102</v>
      </c>
      <c r="I35" s="23" t="s">
        <v>103</v>
      </c>
      <c r="J35" s="24" t="s">
        <v>104</v>
      </c>
      <c r="K35" s="24" t="s">
        <v>105</v>
      </c>
      <c r="L35" s="23" t="s">
        <v>106</v>
      </c>
      <c r="M35" s="25" t="s">
        <v>84</v>
      </c>
      <c r="N35" s="34" t="s">
        <v>85</v>
      </c>
      <c r="O35" s="176">
        <v>360</v>
      </c>
      <c r="P35" s="184">
        <v>1.5580000000000001</v>
      </c>
      <c r="Q35" s="180" t="s">
        <v>95</v>
      </c>
      <c r="R35" s="70" t="s">
        <v>107</v>
      </c>
    </row>
    <row r="36" spans="1:18" ht="114">
      <c r="A36" s="71"/>
      <c r="B36" s="72"/>
      <c r="C36" s="36" t="s">
        <v>108</v>
      </c>
      <c r="D36" s="33" t="s">
        <v>109</v>
      </c>
      <c r="E36" s="33" t="s">
        <v>110</v>
      </c>
      <c r="F36" s="33" t="s">
        <v>111</v>
      </c>
      <c r="G36" s="23" t="s">
        <v>78</v>
      </c>
      <c r="H36" s="33" t="s">
        <v>102</v>
      </c>
      <c r="I36" s="33" t="s">
        <v>112</v>
      </c>
      <c r="J36" s="33" t="s">
        <v>113</v>
      </c>
      <c r="K36" s="37" t="s">
        <v>114</v>
      </c>
      <c r="L36" s="23" t="s">
        <v>106</v>
      </c>
      <c r="M36" s="25" t="s">
        <v>84</v>
      </c>
      <c r="N36" s="34" t="s">
        <v>85</v>
      </c>
      <c r="O36" s="177">
        <v>1500</v>
      </c>
      <c r="P36" s="184">
        <v>1.0509999999999999</v>
      </c>
      <c r="Q36" s="181" t="s">
        <v>115</v>
      </c>
      <c r="R36" s="33" t="s">
        <v>116</v>
      </c>
    </row>
    <row r="37" spans="1:18" ht="142.5">
      <c r="A37" s="73"/>
      <c r="B37" s="74"/>
      <c r="C37" s="36" t="s">
        <v>117</v>
      </c>
      <c r="D37" s="23" t="s">
        <v>118</v>
      </c>
      <c r="E37" s="23" t="s">
        <v>119</v>
      </c>
      <c r="F37" s="23" t="s">
        <v>120</v>
      </c>
      <c r="G37" s="23" t="s">
        <v>78</v>
      </c>
      <c r="H37" s="33" t="s">
        <v>102</v>
      </c>
      <c r="I37" s="23" t="s">
        <v>121</v>
      </c>
      <c r="J37" s="23" t="s">
        <v>122</v>
      </c>
      <c r="K37" s="38" t="s">
        <v>123</v>
      </c>
      <c r="L37" s="23" t="s">
        <v>106</v>
      </c>
      <c r="M37" s="25" t="s">
        <v>84</v>
      </c>
      <c r="N37" s="34" t="s">
        <v>85</v>
      </c>
      <c r="O37" s="178">
        <v>36500</v>
      </c>
      <c r="P37" s="184">
        <v>1.3180000000000001</v>
      </c>
      <c r="Q37" s="179" t="s">
        <v>124</v>
      </c>
      <c r="R37" s="23" t="s">
        <v>125</v>
      </c>
    </row>
    <row r="38" spans="1:18" ht="142.5">
      <c r="A38" s="75"/>
      <c r="B38" s="75" t="s">
        <v>126</v>
      </c>
      <c r="C38" s="39" t="s">
        <v>127</v>
      </c>
      <c r="D38" s="23" t="s">
        <v>128</v>
      </c>
      <c r="E38" s="23" t="s">
        <v>129</v>
      </c>
      <c r="F38" s="23" t="s">
        <v>130</v>
      </c>
      <c r="G38" s="23" t="s">
        <v>78</v>
      </c>
      <c r="H38" s="33" t="s">
        <v>79</v>
      </c>
      <c r="I38" s="23" t="s">
        <v>131</v>
      </c>
      <c r="J38" s="23" t="s">
        <v>132</v>
      </c>
      <c r="K38" s="23" t="s">
        <v>133</v>
      </c>
      <c r="L38" s="23" t="s">
        <v>134</v>
      </c>
      <c r="M38" s="23" t="s">
        <v>135</v>
      </c>
      <c r="N38" s="40">
        <v>660</v>
      </c>
      <c r="O38" s="178">
        <v>600</v>
      </c>
      <c r="P38" s="185">
        <v>451</v>
      </c>
      <c r="Q38" s="179" t="s">
        <v>136</v>
      </c>
      <c r="R38" s="23" t="s">
        <v>137</v>
      </c>
    </row>
    <row r="39" spans="1:18" ht="142.5">
      <c r="A39" s="73"/>
      <c r="B39" s="74"/>
      <c r="C39" s="28" t="s">
        <v>138</v>
      </c>
      <c r="D39" s="23" t="s">
        <v>139</v>
      </c>
      <c r="E39" s="23" t="s">
        <v>140</v>
      </c>
      <c r="F39" s="23" t="s">
        <v>141</v>
      </c>
      <c r="G39" s="23" t="s">
        <v>78</v>
      </c>
      <c r="H39" s="33" t="s">
        <v>102</v>
      </c>
      <c r="I39" s="23" t="s">
        <v>142</v>
      </c>
      <c r="J39" s="23" t="s">
        <v>143</v>
      </c>
      <c r="K39" s="23" t="s">
        <v>144</v>
      </c>
      <c r="L39" s="23" t="s">
        <v>106</v>
      </c>
      <c r="M39" s="25" t="s">
        <v>84</v>
      </c>
      <c r="N39" s="43">
        <v>210</v>
      </c>
      <c r="O39" s="178">
        <v>210</v>
      </c>
      <c r="P39" s="184">
        <v>0.81899999999999995</v>
      </c>
      <c r="Q39" s="179" t="s">
        <v>145</v>
      </c>
      <c r="R39" s="23" t="s">
        <v>146</v>
      </c>
    </row>
    <row r="40" spans="1:18" ht="114">
      <c r="A40" s="45"/>
      <c r="B40" s="46"/>
      <c r="C40" s="28" t="s">
        <v>147</v>
      </c>
      <c r="D40" s="23" t="s">
        <v>148</v>
      </c>
      <c r="E40" s="23" t="s">
        <v>149</v>
      </c>
      <c r="F40" s="23" t="s">
        <v>150</v>
      </c>
      <c r="G40" s="23" t="s">
        <v>78</v>
      </c>
      <c r="H40" s="23" t="s">
        <v>102</v>
      </c>
      <c r="I40" s="23" t="s">
        <v>151</v>
      </c>
      <c r="J40" s="23" t="s">
        <v>152</v>
      </c>
      <c r="K40" s="23" t="s">
        <v>153</v>
      </c>
      <c r="L40" s="23" t="s">
        <v>106</v>
      </c>
      <c r="M40" s="25" t="s">
        <v>84</v>
      </c>
      <c r="N40" s="23">
        <v>8800</v>
      </c>
      <c r="O40" s="178">
        <v>8800</v>
      </c>
      <c r="P40" s="184">
        <v>1.0349999999999999</v>
      </c>
      <c r="Q40" s="179" t="s">
        <v>154</v>
      </c>
      <c r="R40" s="23" t="s">
        <v>169</v>
      </c>
    </row>
    <row r="41" spans="1:18" ht="15.75">
      <c r="D41" s="79"/>
      <c r="E41" s="79"/>
      <c r="F41" s="79"/>
      <c r="G41" s="79"/>
      <c r="H41" s="79"/>
    </row>
    <row r="42" spans="1:18" ht="15.75">
      <c r="D42" s="79"/>
      <c r="E42" s="79"/>
      <c r="F42" s="79"/>
      <c r="G42" s="79"/>
      <c r="H42" s="79"/>
    </row>
    <row r="43" spans="1:18" ht="15.75">
      <c r="D43" s="79"/>
      <c r="E43" s="79"/>
      <c r="F43" s="79"/>
      <c r="G43" s="79"/>
      <c r="H43" s="79"/>
    </row>
    <row r="44" spans="1:18" ht="15.75">
      <c r="D44" s="79"/>
      <c r="E44" s="79"/>
      <c r="F44" s="79"/>
      <c r="G44" s="79"/>
      <c r="H44" s="79"/>
    </row>
    <row r="45" spans="1:18" ht="15.75">
      <c r="D45" s="79"/>
      <c r="E45" s="79"/>
      <c r="F45" s="79"/>
      <c r="G45" s="79"/>
      <c r="H45" s="79"/>
    </row>
    <row r="46" spans="1:18" ht="15.75">
      <c r="D46" s="79"/>
      <c r="E46" s="79"/>
      <c r="F46" s="79"/>
      <c r="G46" s="79"/>
      <c r="H46" s="79"/>
    </row>
    <row r="47" spans="1:18" ht="15.75">
      <c r="D47" s="79"/>
      <c r="E47" s="79"/>
      <c r="F47" s="79"/>
      <c r="G47" s="79"/>
      <c r="H47" s="79"/>
    </row>
    <row r="48" spans="1:18" ht="15.75">
      <c r="D48" s="79"/>
      <c r="E48" s="79"/>
      <c r="F48" s="79"/>
      <c r="G48" s="79"/>
      <c r="H48" s="79"/>
    </row>
    <row r="49" spans="4:8" ht="15.75">
      <c r="D49" s="79"/>
      <c r="E49" s="79"/>
      <c r="F49" s="79"/>
      <c r="G49" s="79"/>
      <c r="H49" s="79"/>
    </row>
    <row r="50" spans="4:8" ht="15.75">
      <c r="D50" s="79"/>
      <c r="E50" s="79"/>
      <c r="F50" s="79"/>
      <c r="G50" s="79"/>
      <c r="H50" s="79"/>
    </row>
    <row r="51" spans="4:8" ht="15.75">
      <c r="D51" s="79"/>
      <c r="E51" s="79"/>
      <c r="F51" s="79"/>
      <c r="G51" s="79"/>
      <c r="H51" s="79"/>
    </row>
    <row r="52" spans="4:8" ht="15.75">
      <c r="D52" s="79"/>
      <c r="E52" s="79"/>
      <c r="F52" s="79"/>
      <c r="G52" s="79"/>
      <c r="H52" s="79"/>
    </row>
    <row r="53" spans="4:8" ht="15.75">
      <c r="D53" s="79"/>
      <c r="E53" s="79"/>
      <c r="F53" s="79"/>
      <c r="G53" s="79"/>
      <c r="H53" s="79"/>
    </row>
    <row r="54" spans="4:8" ht="15.75">
      <c r="D54" s="79"/>
      <c r="E54" s="79"/>
      <c r="F54" s="79"/>
      <c r="G54" s="79"/>
      <c r="H54" s="79"/>
    </row>
    <row r="55" spans="4:8" ht="15.75">
      <c r="D55" s="79"/>
      <c r="E55" s="79"/>
      <c r="F55" s="79"/>
      <c r="G55" s="79"/>
      <c r="H55" s="79"/>
    </row>
    <row r="56" spans="4:8" ht="15.75">
      <c r="D56" s="79"/>
      <c r="E56" s="79"/>
      <c r="F56" s="79"/>
      <c r="G56" s="79"/>
      <c r="H56" s="79"/>
    </row>
    <row r="57" spans="4:8" ht="15.75">
      <c r="D57" s="79"/>
      <c r="E57" s="79"/>
      <c r="F57" s="79"/>
      <c r="G57" s="79"/>
      <c r="H57" s="79"/>
    </row>
    <row r="58" spans="4:8" ht="15.75">
      <c r="D58" s="79"/>
      <c r="E58" s="79"/>
      <c r="F58" s="79"/>
      <c r="G58" s="79"/>
      <c r="H58" s="79"/>
    </row>
    <row r="59" spans="4:8" ht="15.75">
      <c r="D59" s="79"/>
      <c r="E59" s="79"/>
      <c r="F59" s="79"/>
      <c r="G59" s="79"/>
      <c r="H59" s="79"/>
    </row>
    <row r="60" spans="4:8" ht="15.75">
      <c r="D60" s="79"/>
      <c r="E60" s="79"/>
      <c r="F60" s="79"/>
      <c r="G60" s="79"/>
      <c r="H60" s="79"/>
    </row>
    <row r="61" spans="4:8" ht="15.75">
      <c r="D61" s="79"/>
      <c r="E61" s="79"/>
      <c r="F61" s="79"/>
      <c r="G61" s="79"/>
      <c r="H61" s="79"/>
    </row>
    <row r="62" spans="4:8" ht="15.75">
      <c r="D62" s="79"/>
      <c r="E62" s="79"/>
      <c r="F62" s="79"/>
      <c r="G62" s="79"/>
      <c r="H62" s="79"/>
    </row>
    <row r="63" spans="4:8" ht="15.75">
      <c r="D63" s="79"/>
      <c r="E63" s="79"/>
      <c r="F63" s="79"/>
      <c r="G63" s="79"/>
      <c r="H63" s="79"/>
    </row>
    <row r="64" spans="4:8" ht="15.75">
      <c r="D64" s="79"/>
      <c r="E64" s="79"/>
      <c r="F64" s="79"/>
      <c r="G64" s="79"/>
      <c r="H64" s="79"/>
    </row>
    <row r="65" spans="4:8" ht="15.75">
      <c r="D65" s="79"/>
      <c r="E65" s="79"/>
      <c r="F65" s="79"/>
      <c r="G65" s="79"/>
      <c r="H65" s="79"/>
    </row>
    <row r="66" spans="4:8" ht="15.75">
      <c r="D66" s="79"/>
      <c r="E66" s="79"/>
      <c r="F66" s="79"/>
      <c r="G66" s="79"/>
      <c r="H66" s="79"/>
    </row>
    <row r="67" spans="4:8" ht="15.75">
      <c r="D67" s="79"/>
      <c r="E67" s="79"/>
      <c r="F67" s="79"/>
      <c r="G67" s="79"/>
      <c r="H67" s="79"/>
    </row>
    <row r="68" spans="4:8" ht="15.75">
      <c r="D68" s="79"/>
      <c r="E68" s="79"/>
      <c r="F68" s="79"/>
      <c r="G68" s="79"/>
      <c r="H68" s="79"/>
    </row>
    <row r="69" spans="4:8" ht="15.75">
      <c r="D69" s="79"/>
      <c r="E69" s="79"/>
      <c r="F69" s="79"/>
      <c r="G69" s="79"/>
      <c r="H69" s="79"/>
    </row>
    <row r="70" spans="4:8" ht="15.75">
      <c r="D70" s="79"/>
      <c r="E70" s="79"/>
      <c r="F70" s="79"/>
      <c r="G70" s="79"/>
      <c r="H70" s="79"/>
    </row>
    <row r="71" spans="4:8" ht="15.75">
      <c r="D71" s="79"/>
      <c r="E71" s="79"/>
      <c r="F71" s="79"/>
      <c r="G71" s="79"/>
      <c r="H71" s="79"/>
    </row>
    <row r="72" spans="4:8" ht="15.75">
      <c r="D72" s="79"/>
      <c r="E72" s="79"/>
      <c r="F72" s="79"/>
      <c r="G72" s="79"/>
      <c r="H72" s="79"/>
    </row>
    <row r="73" spans="4:8" ht="15.75">
      <c r="D73" s="79"/>
      <c r="E73" s="79"/>
      <c r="F73" s="79"/>
      <c r="G73" s="79"/>
      <c r="H73" s="79"/>
    </row>
    <row r="74" spans="4:8" ht="15.75">
      <c r="D74" s="79"/>
      <c r="E74" s="79"/>
      <c r="F74" s="79"/>
      <c r="G74" s="79"/>
      <c r="H74" s="79"/>
    </row>
    <row r="75" spans="4:8" ht="15.75">
      <c r="D75" s="79"/>
      <c r="E75" s="79"/>
      <c r="F75" s="79"/>
      <c r="G75" s="79"/>
      <c r="H75" s="79"/>
    </row>
    <row r="76" spans="4:8" ht="15.75">
      <c r="D76" s="79"/>
      <c r="E76" s="79"/>
      <c r="F76" s="79"/>
      <c r="G76" s="79"/>
      <c r="H76" s="79"/>
    </row>
    <row r="77" spans="4:8" ht="15.75">
      <c r="D77" s="79"/>
      <c r="E77" s="79"/>
      <c r="F77" s="79"/>
      <c r="G77" s="79"/>
      <c r="H77" s="79"/>
    </row>
    <row r="78" spans="4:8" ht="15.75">
      <c r="D78" s="79"/>
      <c r="E78" s="79"/>
      <c r="F78" s="79"/>
      <c r="G78" s="79"/>
      <c r="H78" s="79"/>
    </row>
    <row r="79" spans="4:8" ht="15.75">
      <c r="D79" s="79"/>
      <c r="E79" s="79"/>
      <c r="F79" s="79"/>
      <c r="G79" s="79"/>
      <c r="H79" s="79"/>
    </row>
    <row r="80" spans="4:8" ht="15.75">
      <c r="D80" s="79"/>
      <c r="E80" s="79"/>
      <c r="F80" s="79"/>
      <c r="G80" s="79"/>
      <c r="H80" s="79"/>
    </row>
    <row r="81" spans="4:8" ht="15.75">
      <c r="D81" s="79"/>
      <c r="E81" s="79"/>
      <c r="F81" s="79"/>
      <c r="G81" s="79"/>
      <c r="H81" s="79"/>
    </row>
    <row r="82" spans="4:8" ht="15.75">
      <c r="D82" s="79"/>
      <c r="E82" s="79"/>
      <c r="F82" s="79"/>
      <c r="G82" s="79"/>
      <c r="H82" s="79"/>
    </row>
    <row r="83" spans="4:8" ht="15.75">
      <c r="D83" s="79"/>
      <c r="E83" s="79"/>
      <c r="F83" s="79"/>
      <c r="G83" s="79"/>
      <c r="H83" s="79"/>
    </row>
    <row r="84" spans="4:8" ht="15.75">
      <c r="D84" s="79"/>
      <c r="E84" s="79"/>
      <c r="F84" s="79"/>
      <c r="G84" s="79"/>
      <c r="H84" s="79"/>
    </row>
    <row r="85" spans="4:8" ht="15.75">
      <c r="D85" s="79"/>
      <c r="E85" s="79"/>
      <c r="F85" s="79"/>
      <c r="G85" s="79"/>
      <c r="H85" s="79"/>
    </row>
    <row r="86" spans="4:8" ht="15.75">
      <c r="D86" s="79"/>
      <c r="E86" s="79"/>
      <c r="F86" s="79"/>
      <c r="G86" s="79"/>
      <c r="H86" s="79"/>
    </row>
    <row r="87" spans="4:8" ht="15.75">
      <c r="D87" s="79"/>
      <c r="E87" s="79"/>
      <c r="F87" s="79"/>
      <c r="G87" s="79"/>
      <c r="H87" s="79"/>
    </row>
    <row r="88" spans="4:8" ht="15.75">
      <c r="D88" s="79"/>
      <c r="E88" s="79"/>
      <c r="F88" s="79"/>
      <c r="G88" s="79"/>
      <c r="H88" s="79"/>
    </row>
    <row r="89" spans="4:8" ht="15.75">
      <c r="D89" s="79"/>
      <c r="E89" s="79"/>
      <c r="F89" s="79"/>
      <c r="G89" s="79"/>
      <c r="H89" s="79"/>
    </row>
    <row r="90" spans="4:8" ht="15.75">
      <c r="D90" s="79"/>
      <c r="E90" s="79"/>
      <c r="F90" s="79"/>
      <c r="G90" s="79"/>
      <c r="H90" s="79"/>
    </row>
    <row r="91" spans="4:8" ht="15.75">
      <c r="D91" s="79"/>
      <c r="E91" s="79"/>
      <c r="F91" s="79"/>
      <c r="G91" s="79"/>
      <c r="H91" s="79"/>
    </row>
    <row r="92" spans="4:8" ht="15.75">
      <c r="D92" s="79"/>
      <c r="E92" s="79"/>
      <c r="F92" s="79"/>
      <c r="G92" s="79"/>
      <c r="H92" s="79"/>
    </row>
    <row r="93" spans="4:8" ht="15.75">
      <c r="D93" s="79"/>
      <c r="E93" s="79"/>
      <c r="F93" s="79"/>
      <c r="G93" s="79"/>
      <c r="H93" s="79"/>
    </row>
    <row r="94" spans="4:8" ht="15.75">
      <c r="D94" s="79"/>
      <c r="E94" s="79"/>
      <c r="F94" s="79"/>
      <c r="G94" s="79"/>
      <c r="H94" s="79"/>
    </row>
    <row r="95" spans="4:8" ht="15.75">
      <c r="D95" s="79"/>
      <c r="E95" s="79"/>
      <c r="F95" s="79"/>
      <c r="G95" s="79"/>
      <c r="H95" s="79"/>
    </row>
    <row r="96" spans="4:8" ht="15.75">
      <c r="D96" s="79"/>
      <c r="E96" s="79"/>
      <c r="F96" s="79"/>
      <c r="G96" s="79"/>
      <c r="H96" s="79"/>
    </row>
    <row r="97" spans="4:8" ht="15.75">
      <c r="D97" s="79"/>
      <c r="E97" s="79"/>
      <c r="F97" s="79"/>
      <c r="G97" s="79"/>
      <c r="H97" s="79"/>
    </row>
    <row r="98" spans="4:8" ht="15.75">
      <c r="D98" s="79"/>
      <c r="E98" s="79"/>
      <c r="F98" s="79"/>
      <c r="G98" s="79"/>
      <c r="H98" s="79"/>
    </row>
    <row r="99" spans="4:8" ht="15.75">
      <c r="D99" s="79"/>
      <c r="E99" s="79"/>
      <c r="F99" s="79"/>
      <c r="G99" s="79"/>
      <c r="H99" s="79"/>
    </row>
    <row r="100" spans="4:8" ht="15.75">
      <c r="D100" s="79"/>
      <c r="E100" s="79"/>
      <c r="F100" s="79"/>
      <c r="G100" s="79"/>
      <c r="H100" s="79"/>
    </row>
    <row r="101" spans="4:8" ht="15.75">
      <c r="D101" s="79"/>
      <c r="E101" s="79"/>
      <c r="F101" s="79"/>
      <c r="G101" s="79"/>
      <c r="H101" s="79"/>
    </row>
    <row r="102" spans="4:8" ht="15.75">
      <c r="D102" s="79"/>
      <c r="E102" s="79"/>
      <c r="F102" s="79"/>
      <c r="G102" s="79"/>
      <c r="H102" s="79"/>
    </row>
    <row r="103" spans="4:8" ht="15.75">
      <c r="D103" s="79"/>
      <c r="E103" s="79"/>
      <c r="F103" s="79"/>
      <c r="G103" s="79"/>
      <c r="H103" s="79"/>
    </row>
    <row r="104" spans="4:8" ht="15.75">
      <c r="D104" s="79"/>
      <c r="E104" s="79"/>
      <c r="F104" s="79"/>
      <c r="G104" s="79"/>
      <c r="H104" s="79"/>
    </row>
    <row r="105" spans="4:8" ht="15.75">
      <c r="D105" s="79"/>
      <c r="E105" s="79"/>
      <c r="F105" s="79"/>
      <c r="G105" s="79"/>
      <c r="H105" s="79"/>
    </row>
    <row r="106" spans="4:8" ht="15.75">
      <c r="D106" s="79"/>
      <c r="E106" s="79"/>
      <c r="F106" s="79"/>
      <c r="G106" s="79"/>
      <c r="H106" s="79"/>
    </row>
    <row r="107" spans="4:8" ht="15.75">
      <c r="D107" s="79"/>
      <c r="E107" s="79"/>
      <c r="F107" s="79"/>
      <c r="G107" s="79"/>
      <c r="H107" s="79"/>
    </row>
    <row r="108" spans="4:8" ht="15.75">
      <c r="D108" s="79"/>
      <c r="E108" s="79"/>
      <c r="F108" s="79"/>
      <c r="G108" s="79"/>
      <c r="H108" s="79"/>
    </row>
    <row r="109" spans="4:8" ht="15.75">
      <c r="D109" s="79"/>
      <c r="E109" s="79"/>
      <c r="F109" s="79"/>
      <c r="G109" s="79"/>
      <c r="H109" s="79"/>
    </row>
    <row r="110" spans="4:8" ht="15.75">
      <c r="D110" s="79"/>
      <c r="E110" s="79"/>
      <c r="F110" s="79"/>
      <c r="G110" s="79"/>
      <c r="H110" s="79"/>
    </row>
    <row r="111" spans="4:8" ht="15.75">
      <c r="D111" s="79"/>
      <c r="E111" s="79"/>
      <c r="F111" s="79"/>
      <c r="G111" s="79"/>
      <c r="H111" s="79"/>
    </row>
    <row r="112" spans="4:8" ht="15.75">
      <c r="D112" s="79"/>
      <c r="E112" s="79"/>
      <c r="F112" s="79"/>
      <c r="G112" s="79"/>
      <c r="H112" s="79"/>
    </row>
    <row r="113" spans="4:8" ht="15.75">
      <c r="D113" s="79"/>
      <c r="E113" s="79"/>
      <c r="F113" s="79"/>
      <c r="G113" s="79"/>
      <c r="H113" s="79"/>
    </row>
    <row r="114" spans="4:8" ht="15.75">
      <c r="D114" s="79"/>
      <c r="E114" s="79"/>
      <c r="F114" s="79"/>
      <c r="G114" s="79"/>
      <c r="H114" s="79"/>
    </row>
    <row r="115" spans="4:8" ht="15.75">
      <c r="D115" s="79"/>
      <c r="E115" s="79"/>
      <c r="F115" s="79"/>
      <c r="G115" s="79"/>
      <c r="H115" s="79"/>
    </row>
    <row r="116" spans="4:8" ht="15.75">
      <c r="D116" s="79"/>
      <c r="E116" s="79"/>
      <c r="F116" s="79"/>
      <c r="G116" s="79"/>
      <c r="H116" s="79"/>
    </row>
    <row r="117" spans="4:8" ht="15.75">
      <c r="D117" s="79"/>
      <c r="E117" s="79"/>
      <c r="F117" s="79"/>
      <c r="G117" s="79"/>
      <c r="H117" s="79"/>
    </row>
    <row r="118" spans="4:8" ht="15.75">
      <c r="D118" s="79"/>
      <c r="E118" s="79"/>
      <c r="F118" s="79"/>
      <c r="G118" s="79"/>
      <c r="H118" s="79"/>
    </row>
    <row r="119" spans="4:8" ht="15.75">
      <c r="D119" s="79"/>
      <c r="E119" s="79"/>
      <c r="F119" s="79"/>
      <c r="G119" s="79"/>
      <c r="H119" s="79"/>
    </row>
    <row r="120" spans="4:8" ht="15.75">
      <c r="D120" s="79"/>
      <c r="E120" s="79"/>
      <c r="F120" s="79"/>
      <c r="G120" s="79"/>
      <c r="H120" s="79"/>
    </row>
    <row r="121" spans="4:8" ht="15.75">
      <c r="D121" s="79"/>
      <c r="E121" s="79"/>
      <c r="F121" s="79"/>
      <c r="G121" s="79"/>
      <c r="H121" s="79"/>
    </row>
    <row r="122" spans="4:8" ht="15.75">
      <c r="D122" s="79"/>
      <c r="E122" s="79"/>
      <c r="F122" s="79"/>
      <c r="G122" s="79"/>
      <c r="H122" s="79"/>
    </row>
    <row r="123" spans="4:8" ht="15.75">
      <c r="D123" s="79"/>
      <c r="E123" s="79"/>
      <c r="F123" s="79"/>
      <c r="G123" s="79"/>
      <c r="H123" s="79"/>
    </row>
    <row r="124" spans="4:8" ht="15.75">
      <c r="D124" s="79"/>
      <c r="E124" s="79"/>
      <c r="F124" s="79"/>
      <c r="G124" s="79"/>
      <c r="H124" s="79"/>
    </row>
    <row r="125" spans="4:8" ht="15.75">
      <c r="D125" s="79"/>
      <c r="E125" s="79"/>
      <c r="F125" s="79"/>
      <c r="G125" s="79"/>
      <c r="H125" s="79"/>
    </row>
    <row r="126" spans="4:8" ht="15.75">
      <c r="D126" s="79"/>
      <c r="E126" s="79"/>
      <c r="F126" s="79"/>
      <c r="G126" s="79"/>
      <c r="H126" s="79"/>
    </row>
    <row r="127" spans="4:8" ht="15.75">
      <c r="D127" s="79"/>
      <c r="E127" s="79"/>
      <c r="F127" s="79"/>
      <c r="G127" s="79"/>
      <c r="H127" s="79"/>
    </row>
    <row r="128" spans="4:8" ht="15.75">
      <c r="D128" s="79"/>
      <c r="E128" s="79"/>
      <c r="F128" s="79"/>
      <c r="G128" s="79"/>
      <c r="H128" s="79"/>
    </row>
    <row r="129" spans="4:8" ht="15.75">
      <c r="D129" s="79"/>
      <c r="E129" s="79"/>
      <c r="F129" s="79"/>
      <c r="G129" s="79"/>
      <c r="H129" s="79"/>
    </row>
    <row r="130" spans="4:8" ht="15.75">
      <c r="D130" s="79"/>
      <c r="E130" s="79"/>
      <c r="F130" s="79"/>
      <c r="G130" s="79"/>
      <c r="H130" s="79"/>
    </row>
    <row r="131" spans="4:8" ht="15.75">
      <c r="D131" s="79"/>
      <c r="E131" s="79"/>
      <c r="F131" s="79"/>
      <c r="G131" s="79"/>
      <c r="H131" s="79"/>
    </row>
    <row r="132" spans="4:8" ht="15.75">
      <c r="D132" s="79"/>
      <c r="E132" s="79"/>
      <c r="F132" s="79"/>
      <c r="G132" s="79"/>
      <c r="H132" s="79"/>
    </row>
    <row r="133" spans="4:8" ht="15.75">
      <c r="D133" s="79"/>
      <c r="E133" s="79"/>
      <c r="F133" s="79"/>
      <c r="G133" s="79"/>
      <c r="H133" s="79"/>
    </row>
    <row r="134" spans="4:8" ht="15.75">
      <c r="D134" s="79"/>
      <c r="E134" s="79"/>
      <c r="F134" s="79"/>
      <c r="G134" s="79"/>
      <c r="H134" s="79"/>
    </row>
    <row r="135" spans="4:8" ht="15.75">
      <c r="D135" s="79"/>
      <c r="E135" s="79"/>
      <c r="F135" s="79"/>
      <c r="G135" s="79"/>
      <c r="H135" s="79"/>
    </row>
    <row r="136" spans="4:8" ht="15.75">
      <c r="D136" s="79"/>
      <c r="E136" s="79"/>
      <c r="F136" s="79"/>
      <c r="G136" s="79"/>
      <c r="H136" s="79"/>
    </row>
    <row r="137" spans="4:8" ht="15.75">
      <c r="D137" s="79"/>
      <c r="E137" s="79"/>
      <c r="F137" s="79"/>
      <c r="G137" s="79"/>
      <c r="H137" s="79"/>
    </row>
    <row r="138" spans="4:8" ht="15.75">
      <c r="D138" s="79"/>
      <c r="E138" s="79"/>
      <c r="F138" s="79"/>
      <c r="G138" s="79"/>
      <c r="H138" s="79"/>
    </row>
    <row r="139" spans="4:8" ht="15.75">
      <c r="D139" s="79"/>
      <c r="E139" s="79"/>
      <c r="F139" s="79"/>
      <c r="G139" s="79"/>
      <c r="H139" s="79"/>
    </row>
    <row r="140" spans="4:8" ht="15.75">
      <c r="D140" s="79"/>
      <c r="E140" s="79"/>
      <c r="F140" s="79"/>
      <c r="G140" s="79"/>
      <c r="H140" s="79"/>
    </row>
    <row r="141" spans="4:8" ht="15.75">
      <c r="D141" s="79"/>
      <c r="E141" s="79"/>
      <c r="F141" s="79"/>
      <c r="G141" s="79"/>
      <c r="H141" s="79"/>
    </row>
    <row r="142" spans="4:8" ht="15.75">
      <c r="D142" s="79"/>
      <c r="E142" s="79"/>
      <c r="F142" s="79"/>
      <c r="G142" s="79"/>
      <c r="H142" s="79"/>
    </row>
    <row r="143" spans="4:8" ht="15.75">
      <c r="D143" s="79"/>
      <c r="E143" s="79"/>
      <c r="F143" s="79"/>
      <c r="G143" s="79"/>
      <c r="H143" s="79"/>
    </row>
    <row r="144" spans="4:8" ht="15.75">
      <c r="D144" s="79"/>
      <c r="E144" s="79"/>
      <c r="F144" s="79"/>
      <c r="G144" s="79"/>
      <c r="H144" s="79"/>
    </row>
    <row r="145" spans="4:8" ht="15.75">
      <c r="D145" s="79"/>
      <c r="E145" s="79"/>
      <c r="F145" s="79"/>
      <c r="G145" s="79"/>
      <c r="H145" s="79"/>
    </row>
    <row r="146" spans="4:8" ht="15.75">
      <c r="D146" s="79"/>
      <c r="E146" s="79"/>
      <c r="F146" s="79"/>
      <c r="G146" s="79"/>
      <c r="H146" s="79"/>
    </row>
    <row r="147" spans="4:8" ht="15.75">
      <c r="D147" s="79"/>
      <c r="E147" s="79"/>
      <c r="F147" s="79"/>
      <c r="G147" s="79"/>
      <c r="H147" s="79"/>
    </row>
    <row r="148" spans="4:8" ht="15.75">
      <c r="D148" s="79"/>
      <c r="E148" s="79"/>
      <c r="F148" s="79"/>
      <c r="G148" s="79"/>
      <c r="H148" s="79"/>
    </row>
    <row r="149" spans="4:8" ht="15.75">
      <c r="D149" s="79"/>
      <c r="E149" s="79"/>
      <c r="F149" s="79"/>
      <c r="G149" s="79"/>
      <c r="H149" s="79"/>
    </row>
    <row r="150" spans="4:8" ht="15.75">
      <c r="D150" s="79"/>
      <c r="E150" s="79"/>
      <c r="F150" s="79"/>
      <c r="G150" s="79"/>
      <c r="H150" s="79"/>
    </row>
    <row r="151" spans="4:8" ht="15.75">
      <c r="D151" s="79"/>
      <c r="E151" s="79"/>
      <c r="F151" s="79"/>
      <c r="G151" s="79"/>
      <c r="H151" s="79"/>
    </row>
    <row r="152" spans="4:8" ht="15.75">
      <c r="D152" s="79"/>
      <c r="E152" s="79"/>
      <c r="F152" s="79"/>
      <c r="G152" s="79"/>
      <c r="H152" s="79"/>
    </row>
    <row r="153" spans="4:8" ht="15.75">
      <c r="D153" s="79"/>
      <c r="E153" s="79"/>
      <c r="F153" s="79"/>
      <c r="G153" s="79"/>
      <c r="H153" s="79"/>
    </row>
    <row r="154" spans="4:8" ht="15.75">
      <c r="D154" s="79"/>
      <c r="E154" s="79"/>
      <c r="F154" s="79"/>
      <c r="G154" s="79"/>
      <c r="H154" s="79"/>
    </row>
    <row r="155" spans="4:8" ht="15.75">
      <c r="D155" s="79"/>
      <c r="E155" s="79"/>
      <c r="F155" s="79"/>
      <c r="G155" s="79"/>
      <c r="H155" s="79"/>
    </row>
    <row r="156" spans="4:8" ht="15.75">
      <c r="D156" s="79"/>
      <c r="E156" s="79"/>
      <c r="F156" s="79"/>
      <c r="G156" s="79"/>
      <c r="H156" s="79"/>
    </row>
    <row r="157" spans="4:8" ht="15.75">
      <c r="D157" s="79"/>
      <c r="E157" s="79"/>
      <c r="F157" s="79"/>
      <c r="G157" s="79"/>
      <c r="H157" s="79"/>
    </row>
    <row r="158" spans="4:8" ht="15.75">
      <c r="D158" s="79"/>
      <c r="E158" s="79"/>
      <c r="F158" s="79"/>
      <c r="G158" s="79"/>
      <c r="H158" s="79"/>
    </row>
    <row r="159" spans="4:8" ht="15.75">
      <c r="D159" s="79"/>
      <c r="E159" s="79"/>
      <c r="F159" s="79"/>
      <c r="G159" s="79"/>
      <c r="H159" s="79"/>
    </row>
    <row r="160" spans="4:8" ht="15.75">
      <c r="D160" s="79"/>
      <c r="E160" s="79"/>
      <c r="F160" s="79"/>
      <c r="G160" s="79"/>
      <c r="H160" s="79"/>
    </row>
    <row r="161" spans="4:8" ht="15.75">
      <c r="D161" s="79"/>
      <c r="E161" s="79"/>
      <c r="F161" s="79"/>
      <c r="G161" s="79"/>
      <c r="H161" s="79"/>
    </row>
    <row r="162" spans="4:8" ht="15.75">
      <c r="D162" s="79"/>
      <c r="E162" s="79"/>
      <c r="F162" s="79"/>
      <c r="G162" s="79"/>
      <c r="H162" s="79"/>
    </row>
    <row r="163" spans="4:8" ht="15.75">
      <c r="D163" s="79"/>
      <c r="E163" s="79"/>
      <c r="F163" s="79"/>
      <c r="G163" s="79"/>
      <c r="H163" s="79"/>
    </row>
    <row r="164" spans="4:8" ht="15.75">
      <c r="D164" s="79"/>
      <c r="E164" s="79"/>
      <c r="F164" s="79"/>
      <c r="G164" s="79"/>
      <c r="H164" s="79"/>
    </row>
    <row r="165" spans="4:8" ht="15.75">
      <c r="D165" s="79"/>
      <c r="E165" s="79"/>
      <c r="F165" s="79"/>
      <c r="G165" s="79"/>
      <c r="H165" s="79"/>
    </row>
    <row r="166" spans="4:8" ht="15.75">
      <c r="D166" s="79"/>
      <c r="E166" s="79"/>
      <c r="F166" s="79"/>
      <c r="G166" s="79"/>
      <c r="H166" s="79"/>
    </row>
    <row r="167" spans="4:8" ht="15.75">
      <c r="D167" s="79"/>
      <c r="E167" s="79"/>
      <c r="F167" s="79"/>
      <c r="G167" s="79"/>
      <c r="H167" s="79"/>
    </row>
    <row r="168" spans="4:8" ht="15.75">
      <c r="D168" s="79"/>
      <c r="E168" s="79"/>
      <c r="F168" s="79"/>
      <c r="G168" s="79"/>
      <c r="H168" s="79"/>
    </row>
    <row r="169" spans="4:8" ht="15.75">
      <c r="D169" s="79"/>
      <c r="E169" s="79"/>
      <c r="F169" s="79"/>
      <c r="G169" s="79"/>
      <c r="H169" s="79"/>
    </row>
    <row r="170" spans="4:8" ht="15.75">
      <c r="D170" s="79"/>
      <c r="E170" s="79"/>
      <c r="F170" s="79"/>
      <c r="G170" s="79"/>
      <c r="H170" s="79"/>
    </row>
    <row r="171" spans="4:8" ht="15.75">
      <c r="D171" s="79"/>
      <c r="E171" s="79"/>
      <c r="F171" s="79"/>
      <c r="G171" s="79"/>
      <c r="H171" s="79"/>
    </row>
    <row r="172" spans="4:8" ht="15.75">
      <c r="D172" s="79"/>
      <c r="E172" s="79"/>
      <c r="F172" s="79"/>
      <c r="G172" s="79"/>
      <c r="H172" s="79"/>
    </row>
    <row r="173" spans="4:8" ht="15.75">
      <c r="D173" s="79"/>
      <c r="E173" s="79"/>
      <c r="F173" s="79"/>
      <c r="G173" s="79"/>
      <c r="H173" s="79"/>
    </row>
    <row r="174" spans="4:8" ht="15.75">
      <c r="D174" s="79"/>
      <c r="E174" s="79"/>
      <c r="F174" s="79"/>
      <c r="G174" s="79"/>
      <c r="H174" s="79"/>
    </row>
    <row r="175" spans="4:8" ht="15.75">
      <c r="D175" s="79"/>
      <c r="E175" s="79"/>
      <c r="F175" s="79"/>
      <c r="G175" s="79"/>
      <c r="H175" s="79"/>
    </row>
    <row r="176" spans="4:8" ht="15.75">
      <c r="D176" s="79"/>
      <c r="E176" s="79"/>
      <c r="F176" s="79"/>
      <c r="G176" s="79"/>
      <c r="H176" s="79"/>
    </row>
    <row r="177" spans="4:8" ht="15.75">
      <c r="D177" s="79"/>
      <c r="E177" s="79"/>
      <c r="F177" s="79"/>
      <c r="G177" s="79"/>
      <c r="H177" s="79"/>
    </row>
    <row r="178" spans="4:8" ht="15.75">
      <c r="D178" s="79"/>
      <c r="E178" s="79"/>
      <c r="F178" s="79"/>
      <c r="G178" s="79"/>
      <c r="H178" s="79"/>
    </row>
    <row r="179" spans="4:8" ht="15.75">
      <c r="D179" s="79"/>
      <c r="E179" s="79"/>
      <c r="F179" s="79"/>
      <c r="G179" s="79"/>
      <c r="H179" s="79"/>
    </row>
    <row r="180" spans="4:8" ht="15.75">
      <c r="D180" s="79"/>
      <c r="E180" s="79"/>
      <c r="F180" s="79"/>
      <c r="G180" s="79"/>
      <c r="H180" s="79"/>
    </row>
    <row r="181" spans="4:8" ht="15.75">
      <c r="D181" s="79"/>
      <c r="E181" s="79"/>
      <c r="F181" s="79"/>
      <c r="G181" s="79"/>
      <c r="H181" s="79"/>
    </row>
    <row r="182" spans="4:8" ht="15.75">
      <c r="D182" s="79"/>
      <c r="E182" s="79"/>
      <c r="F182" s="79"/>
      <c r="G182" s="79"/>
      <c r="H182" s="79"/>
    </row>
    <row r="183" spans="4:8" ht="15.75">
      <c r="D183" s="79"/>
      <c r="E183" s="79"/>
      <c r="F183" s="79"/>
      <c r="G183" s="79"/>
      <c r="H183" s="79"/>
    </row>
    <row r="184" spans="4:8" ht="15.75">
      <c r="D184" s="79"/>
      <c r="E184" s="79"/>
      <c r="F184" s="79"/>
      <c r="G184" s="79"/>
      <c r="H184" s="79"/>
    </row>
    <row r="185" spans="4:8" ht="15.75">
      <c r="D185" s="79"/>
      <c r="E185" s="79"/>
      <c r="F185" s="79"/>
      <c r="G185" s="79"/>
      <c r="H185" s="79"/>
    </row>
    <row r="186" spans="4:8" ht="15.75">
      <c r="D186" s="79"/>
      <c r="E186" s="79"/>
      <c r="F186" s="79"/>
      <c r="G186" s="79"/>
      <c r="H186" s="79"/>
    </row>
    <row r="187" spans="4:8" ht="15.75">
      <c r="D187" s="79"/>
      <c r="E187" s="79"/>
      <c r="F187" s="79"/>
      <c r="G187" s="79"/>
      <c r="H187" s="79"/>
    </row>
    <row r="188" spans="4:8" ht="15.75">
      <c r="D188" s="79"/>
      <c r="E188" s="79"/>
      <c r="F188" s="79"/>
      <c r="G188" s="79"/>
      <c r="H188" s="79"/>
    </row>
    <row r="189" spans="4:8" ht="15.75">
      <c r="D189" s="79"/>
      <c r="E189" s="79"/>
      <c r="F189" s="79"/>
      <c r="G189" s="79"/>
      <c r="H189" s="79"/>
    </row>
    <row r="190" spans="4:8" ht="15.75">
      <c r="D190" s="79"/>
      <c r="E190" s="79"/>
      <c r="F190" s="79"/>
      <c r="G190" s="79"/>
      <c r="H190" s="79"/>
    </row>
    <row r="191" spans="4:8" ht="15.75">
      <c r="D191" s="79"/>
      <c r="E191" s="79"/>
      <c r="F191" s="79"/>
      <c r="G191" s="79"/>
      <c r="H191" s="79"/>
    </row>
    <row r="192" spans="4:8" ht="15.75">
      <c r="D192" s="79"/>
      <c r="E192" s="79"/>
      <c r="F192" s="79"/>
      <c r="G192" s="79"/>
      <c r="H192" s="79"/>
    </row>
    <row r="193" spans="4:8" ht="15.75">
      <c r="D193" s="79"/>
      <c r="E193" s="79"/>
      <c r="F193" s="79"/>
      <c r="G193" s="79"/>
      <c r="H193" s="79"/>
    </row>
    <row r="194" spans="4:8" ht="15.75">
      <c r="D194" s="79"/>
      <c r="E194" s="79"/>
      <c r="F194" s="79"/>
      <c r="G194" s="79"/>
      <c r="H194" s="79"/>
    </row>
    <row r="195" spans="4:8" ht="15.75">
      <c r="D195" s="79"/>
      <c r="E195" s="79"/>
      <c r="F195" s="79"/>
      <c r="G195" s="79"/>
      <c r="H195" s="79"/>
    </row>
    <row r="196" spans="4:8" ht="15.75">
      <c r="D196" s="79"/>
      <c r="E196" s="79"/>
      <c r="F196" s="79"/>
      <c r="G196" s="79"/>
      <c r="H196" s="79"/>
    </row>
    <row r="197" spans="4:8" ht="15.75">
      <c r="D197" s="79"/>
      <c r="E197" s="79"/>
      <c r="F197" s="79"/>
      <c r="G197" s="79"/>
      <c r="H197" s="79"/>
    </row>
    <row r="198" spans="4:8" ht="15.75">
      <c r="D198" s="79"/>
      <c r="E198" s="79"/>
      <c r="F198" s="79"/>
      <c r="G198" s="79"/>
      <c r="H198" s="79"/>
    </row>
    <row r="199" spans="4:8" ht="15.75">
      <c r="D199" s="79"/>
      <c r="E199" s="79"/>
      <c r="F199" s="79"/>
      <c r="G199" s="79"/>
      <c r="H199" s="79"/>
    </row>
    <row r="200" spans="4:8" ht="15.75">
      <c r="D200" s="79"/>
      <c r="E200" s="79"/>
      <c r="F200" s="79"/>
      <c r="G200" s="79"/>
      <c r="H200" s="79"/>
    </row>
    <row r="201" spans="4:8" ht="15.75">
      <c r="D201" s="79"/>
      <c r="E201" s="79"/>
      <c r="F201" s="79"/>
      <c r="G201" s="79"/>
      <c r="H201" s="79"/>
    </row>
    <row r="202" spans="4:8" ht="15.75">
      <c r="D202" s="79"/>
      <c r="E202" s="79"/>
      <c r="F202" s="79"/>
      <c r="G202" s="79"/>
      <c r="H202" s="79"/>
    </row>
    <row r="203" spans="4:8" ht="15.75">
      <c r="D203" s="79"/>
      <c r="E203" s="79"/>
      <c r="F203" s="79"/>
      <c r="G203" s="79"/>
      <c r="H203" s="79"/>
    </row>
    <row r="204" spans="4:8" ht="15.75">
      <c r="D204" s="79"/>
      <c r="E204" s="79"/>
      <c r="F204" s="79"/>
      <c r="G204" s="79"/>
      <c r="H204" s="79"/>
    </row>
    <row r="205" spans="4:8" ht="15.75">
      <c r="D205" s="79"/>
      <c r="E205" s="79"/>
      <c r="F205" s="79"/>
      <c r="G205" s="79"/>
      <c r="H205" s="79"/>
    </row>
    <row r="206" spans="4:8" ht="15.75">
      <c r="D206" s="79"/>
      <c r="E206" s="79"/>
      <c r="F206" s="79"/>
      <c r="G206" s="79"/>
      <c r="H206" s="79"/>
    </row>
    <row r="207" spans="4:8" ht="15.75">
      <c r="D207" s="79"/>
      <c r="E207" s="79"/>
      <c r="F207" s="79"/>
      <c r="G207" s="79"/>
      <c r="H207" s="79"/>
    </row>
    <row r="208" spans="4:8" ht="15.75">
      <c r="D208" s="79"/>
      <c r="E208" s="79"/>
      <c r="F208" s="79"/>
      <c r="G208" s="79"/>
      <c r="H208" s="79"/>
    </row>
    <row r="209" spans="4:8" ht="15.75">
      <c r="D209" s="79"/>
      <c r="E209" s="79"/>
      <c r="F209" s="79"/>
      <c r="G209" s="79"/>
      <c r="H209" s="79"/>
    </row>
    <row r="210" spans="4:8" ht="15.75">
      <c r="D210" s="79"/>
      <c r="E210" s="79"/>
      <c r="F210" s="79"/>
      <c r="G210" s="79"/>
      <c r="H210" s="79"/>
    </row>
    <row r="211" spans="4:8" ht="15.75">
      <c r="D211" s="79"/>
      <c r="E211" s="79"/>
      <c r="F211" s="79"/>
      <c r="G211" s="79"/>
      <c r="H211" s="79"/>
    </row>
    <row r="212" spans="4:8" ht="15.75">
      <c r="D212" s="79"/>
      <c r="E212" s="79"/>
      <c r="F212" s="79"/>
      <c r="G212" s="79"/>
      <c r="H212" s="79"/>
    </row>
    <row r="213" spans="4:8" ht="15.75">
      <c r="D213" s="79"/>
      <c r="E213" s="79"/>
      <c r="F213" s="79"/>
      <c r="G213" s="79"/>
      <c r="H213" s="79"/>
    </row>
    <row r="214" spans="4:8" ht="15.75">
      <c r="D214" s="79"/>
      <c r="E214" s="79"/>
      <c r="F214" s="79"/>
      <c r="G214" s="79"/>
      <c r="H214" s="79"/>
    </row>
    <row r="215" spans="4:8" ht="15.75">
      <c r="D215" s="79"/>
      <c r="E215" s="79"/>
      <c r="F215" s="79"/>
      <c r="G215" s="79"/>
      <c r="H215" s="79"/>
    </row>
    <row r="216" spans="4:8" ht="15.75">
      <c r="D216" s="79"/>
      <c r="E216" s="79"/>
      <c r="F216" s="79"/>
      <c r="G216" s="79"/>
      <c r="H216" s="79"/>
    </row>
    <row r="217" spans="4:8" ht="15.75">
      <c r="D217" s="79"/>
      <c r="E217" s="79"/>
      <c r="F217" s="79"/>
      <c r="G217" s="79"/>
      <c r="H217" s="79"/>
    </row>
    <row r="218" spans="4:8" ht="15.75">
      <c r="D218" s="79"/>
      <c r="E218" s="79"/>
      <c r="F218" s="79"/>
      <c r="G218" s="79"/>
      <c r="H218" s="79"/>
    </row>
    <row r="219" spans="4:8" ht="15.75">
      <c r="D219" s="79"/>
      <c r="E219" s="79"/>
      <c r="F219" s="79"/>
      <c r="G219" s="79"/>
      <c r="H219" s="79"/>
    </row>
    <row r="220" spans="4:8" ht="15.75">
      <c r="D220" s="79"/>
      <c r="E220" s="79"/>
      <c r="F220" s="79"/>
      <c r="G220" s="79"/>
      <c r="H220" s="79"/>
    </row>
    <row r="221" spans="4:8" ht="15.75">
      <c r="D221" s="79"/>
      <c r="E221" s="79"/>
      <c r="F221" s="79"/>
      <c r="G221" s="79"/>
      <c r="H221" s="79"/>
    </row>
    <row r="222" spans="4:8" ht="15.75">
      <c r="D222" s="79"/>
      <c r="E222" s="79"/>
      <c r="F222" s="79"/>
      <c r="G222" s="79"/>
      <c r="H222" s="79"/>
    </row>
    <row r="223" spans="4:8" ht="15.75">
      <c r="D223" s="79"/>
      <c r="E223" s="79"/>
      <c r="F223" s="79"/>
      <c r="G223" s="79"/>
      <c r="H223" s="79"/>
    </row>
    <row r="224" spans="4:8" ht="15.75">
      <c r="D224" s="79"/>
      <c r="E224" s="79"/>
      <c r="F224" s="79"/>
      <c r="G224" s="79"/>
      <c r="H224" s="79"/>
    </row>
    <row r="225" spans="4:8" ht="15.75">
      <c r="D225" s="79"/>
      <c r="E225" s="79"/>
      <c r="F225" s="79"/>
      <c r="G225" s="79"/>
      <c r="H225" s="79"/>
    </row>
    <row r="226" spans="4:8" ht="15.75">
      <c r="D226" s="79"/>
      <c r="E226" s="79"/>
      <c r="F226" s="79"/>
      <c r="G226" s="79"/>
      <c r="H226" s="79"/>
    </row>
    <row r="227" spans="4:8" ht="15.75">
      <c r="D227" s="79"/>
      <c r="E227" s="79"/>
      <c r="F227" s="79"/>
      <c r="G227" s="79"/>
      <c r="H227" s="79"/>
    </row>
    <row r="228" spans="4:8" ht="15.75">
      <c r="D228" s="79"/>
      <c r="E228" s="79"/>
      <c r="F228" s="79"/>
      <c r="G228" s="79"/>
      <c r="H228" s="79"/>
    </row>
    <row r="229" spans="4:8" ht="15.75">
      <c r="D229" s="79"/>
      <c r="E229" s="79"/>
      <c r="F229" s="79"/>
      <c r="G229" s="79"/>
      <c r="H229" s="79"/>
    </row>
    <row r="230" spans="4:8" ht="15.75">
      <c r="D230" s="79"/>
      <c r="E230" s="79"/>
      <c r="F230" s="79"/>
      <c r="G230" s="79"/>
      <c r="H230" s="79"/>
    </row>
    <row r="231" spans="4:8" ht="15.75">
      <c r="D231" s="79"/>
      <c r="E231" s="79"/>
      <c r="F231" s="79"/>
      <c r="G231" s="79"/>
      <c r="H231" s="79"/>
    </row>
    <row r="232" spans="4:8" ht="15.75">
      <c r="D232" s="79"/>
      <c r="E232" s="79"/>
      <c r="F232" s="79"/>
      <c r="G232" s="79"/>
      <c r="H232" s="79"/>
    </row>
    <row r="233" spans="4:8" ht="15.75">
      <c r="D233" s="79"/>
      <c r="E233" s="79"/>
      <c r="F233" s="79"/>
      <c r="G233" s="79"/>
      <c r="H233" s="79"/>
    </row>
    <row r="234" spans="4:8" ht="15.75">
      <c r="D234" s="79"/>
      <c r="E234" s="79"/>
      <c r="F234" s="79"/>
      <c r="G234" s="79"/>
      <c r="H234" s="79"/>
    </row>
    <row r="235" spans="4:8" ht="15.75">
      <c r="D235" s="79"/>
      <c r="E235" s="79"/>
      <c r="F235" s="79"/>
      <c r="G235" s="79"/>
      <c r="H235" s="79"/>
    </row>
    <row r="236" spans="4:8" ht="15.75">
      <c r="D236" s="79"/>
      <c r="E236" s="79"/>
      <c r="F236" s="79"/>
      <c r="G236" s="79"/>
      <c r="H236" s="79"/>
    </row>
    <row r="237" spans="4:8" ht="15.75">
      <c r="D237" s="79"/>
      <c r="E237" s="79"/>
      <c r="F237" s="79"/>
      <c r="G237" s="79"/>
      <c r="H237" s="79"/>
    </row>
    <row r="238" spans="4:8" ht="15.75">
      <c r="D238" s="79"/>
      <c r="E238" s="79"/>
      <c r="F238" s="79"/>
      <c r="G238" s="79"/>
      <c r="H238" s="79"/>
    </row>
    <row r="239" spans="4:8" ht="15.75">
      <c r="D239" s="79"/>
      <c r="E239" s="79"/>
      <c r="F239" s="79"/>
      <c r="G239" s="79"/>
      <c r="H239" s="79"/>
    </row>
    <row r="240" spans="4:8" ht="15.75">
      <c r="D240" s="79"/>
      <c r="E240" s="79"/>
      <c r="F240" s="79"/>
      <c r="G240" s="79"/>
      <c r="H240" s="79"/>
    </row>
    <row r="241" spans="4:8" ht="15.75">
      <c r="D241" s="79"/>
      <c r="E241" s="79"/>
      <c r="F241" s="79"/>
      <c r="G241" s="79"/>
      <c r="H241" s="79"/>
    </row>
    <row r="242" spans="4:8" ht="15.75">
      <c r="D242" s="79"/>
      <c r="E242" s="79"/>
      <c r="F242" s="79"/>
      <c r="G242" s="79"/>
      <c r="H242" s="79"/>
    </row>
    <row r="243" spans="4:8" ht="15.75">
      <c r="D243" s="79"/>
      <c r="E243" s="79"/>
      <c r="F243" s="79"/>
      <c r="G243" s="79"/>
      <c r="H243" s="79"/>
    </row>
    <row r="244" spans="4:8" ht="15.75">
      <c r="D244" s="79"/>
      <c r="E244" s="79"/>
      <c r="F244" s="79"/>
      <c r="G244" s="79"/>
      <c r="H244" s="79"/>
    </row>
    <row r="245" spans="4:8" ht="15.75">
      <c r="D245" s="79"/>
      <c r="E245" s="79"/>
      <c r="F245" s="79"/>
      <c r="G245" s="79"/>
      <c r="H245" s="79"/>
    </row>
    <row r="246" spans="4:8" ht="15.75">
      <c r="D246" s="79"/>
      <c r="E246" s="79"/>
      <c r="F246" s="79"/>
      <c r="G246" s="79"/>
      <c r="H246" s="79"/>
    </row>
    <row r="247" spans="4:8" ht="15.75">
      <c r="D247" s="79"/>
      <c r="E247" s="79"/>
      <c r="F247" s="79"/>
      <c r="G247" s="79"/>
      <c r="H247" s="79"/>
    </row>
    <row r="248" spans="4:8" ht="15.75">
      <c r="D248" s="79"/>
      <c r="E248" s="79"/>
      <c r="F248" s="79"/>
      <c r="G248" s="79"/>
      <c r="H248" s="79"/>
    </row>
    <row r="249" spans="4:8" ht="15.75">
      <c r="D249" s="79"/>
      <c r="E249" s="79"/>
      <c r="F249" s="79"/>
      <c r="G249" s="79"/>
      <c r="H249" s="79"/>
    </row>
    <row r="250" spans="4:8" ht="15.75">
      <c r="D250" s="79"/>
      <c r="E250" s="79"/>
      <c r="F250" s="79"/>
      <c r="G250" s="79"/>
      <c r="H250" s="79"/>
    </row>
    <row r="251" spans="4:8" ht="15.75">
      <c r="D251" s="79"/>
      <c r="E251" s="79"/>
      <c r="F251" s="79"/>
      <c r="G251" s="79"/>
      <c r="H251" s="79"/>
    </row>
    <row r="252" spans="4:8" ht="15.75">
      <c r="D252" s="79"/>
      <c r="E252" s="79"/>
      <c r="F252" s="79"/>
      <c r="G252" s="79"/>
      <c r="H252" s="79"/>
    </row>
    <row r="253" spans="4:8" ht="15.75">
      <c r="D253" s="79"/>
      <c r="E253" s="79"/>
      <c r="F253" s="79"/>
      <c r="G253" s="79"/>
      <c r="H253" s="79"/>
    </row>
    <row r="254" spans="4:8" ht="15.75">
      <c r="D254" s="79"/>
      <c r="E254" s="79"/>
      <c r="F254" s="79"/>
      <c r="G254" s="79"/>
      <c r="H254" s="79"/>
    </row>
    <row r="255" spans="4:8" ht="15.75">
      <c r="D255" s="79"/>
      <c r="E255" s="79"/>
      <c r="F255" s="79"/>
      <c r="G255" s="79"/>
      <c r="H255" s="79"/>
    </row>
    <row r="256" spans="4:8" ht="15.75">
      <c r="D256" s="79"/>
      <c r="E256" s="79"/>
      <c r="F256" s="79"/>
      <c r="G256" s="79"/>
      <c r="H256" s="79"/>
    </row>
    <row r="257" spans="4:8" ht="15.75">
      <c r="D257" s="79"/>
      <c r="E257" s="79"/>
      <c r="F257" s="79"/>
      <c r="G257" s="79"/>
      <c r="H257" s="79"/>
    </row>
    <row r="258" spans="4:8" ht="15.75">
      <c r="D258" s="79"/>
      <c r="E258" s="79"/>
      <c r="F258" s="79"/>
      <c r="G258" s="79"/>
      <c r="H258" s="79"/>
    </row>
    <row r="259" spans="4:8" ht="15.75">
      <c r="D259" s="79"/>
      <c r="E259" s="79"/>
      <c r="F259" s="79"/>
      <c r="G259" s="79"/>
      <c r="H259" s="79"/>
    </row>
    <row r="260" spans="4:8" ht="15.75">
      <c r="D260" s="79"/>
      <c r="E260" s="79"/>
      <c r="F260" s="79"/>
      <c r="G260" s="79"/>
      <c r="H260" s="79"/>
    </row>
    <row r="261" spans="4:8" ht="15.75">
      <c r="D261" s="79"/>
      <c r="E261" s="79"/>
      <c r="F261" s="79"/>
      <c r="G261" s="79"/>
      <c r="H261" s="79"/>
    </row>
    <row r="262" spans="4:8" ht="15.75">
      <c r="D262" s="79"/>
      <c r="E262" s="79"/>
      <c r="F262" s="79"/>
      <c r="G262" s="79"/>
      <c r="H262" s="79"/>
    </row>
    <row r="263" spans="4:8" ht="15.75">
      <c r="D263" s="79"/>
      <c r="E263" s="79"/>
      <c r="F263" s="79"/>
      <c r="G263" s="79"/>
      <c r="H263" s="79"/>
    </row>
    <row r="264" spans="4:8" ht="15.75">
      <c r="D264" s="79"/>
      <c r="E264" s="79"/>
      <c r="F264" s="79"/>
      <c r="G264" s="79"/>
      <c r="H264" s="79"/>
    </row>
    <row r="265" spans="4:8" ht="15.75">
      <c r="D265" s="79"/>
      <c r="E265" s="79"/>
      <c r="F265" s="79"/>
      <c r="G265" s="79"/>
      <c r="H265" s="79"/>
    </row>
    <row r="266" spans="4:8" ht="15.75">
      <c r="D266" s="79"/>
      <c r="E266" s="79"/>
      <c r="F266" s="79"/>
      <c r="G266" s="79"/>
      <c r="H266" s="79"/>
    </row>
    <row r="267" spans="4:8" ht="15.75">
      <c r="D267" s="79"/>
      <c r="E267" s="79"/>
      <c r="F267" s="79"/>
      <c r="G267" s="79"/>
      <c r="H267" s="79"/>
    </row>
    <row r="268" spans="4:8" ht="15.75">
      <c r="D268" s="79"/>
      <c r="E268" s="79"/>
      <c r="F268" s="79"/>
      <c r="G268" s="79"/>
      <c r="H268" s="79"/>
    </row>
    <row r="269" spans="4:8" ht="15.75">
      <c r="D269" s="79"/>
      <c r="E269" s="79"/>
      <c r="F269" s="79"/>
      <c r="G269" s="79"/>
      <c r="H269" s="79"/>
    </row>
    <row r="270" spans="4:8" ht="15.75">
      <c r="D270" s="79"/>
      <c r="E270" s="79"/>
      <c r="F270" s="79"/>
      <c r="G270" s="79"/>
      <c r="H270" s="79"/>
    </row>
    <row r="271" spans="4:8" ht="15.75">
      <c r="D271" s="79"/>
      <c r="E271" s="79"/>
      <c r="F271" s="79"/>
      <c r="G271" s="79"/>
      <c r="H271" s="79"/>
    </row>
    <row r="272" spans="4:8" ht="15.75">
      <c r="D272" s="79"/>
      <c r="E272" s="79"/>
      <c r="F272" s="79"/>
      <c r="G272" s="79"/>
      <c r="H272" s="79"/>
    </row>
    <row r="273" spans="4:8" ht="15.75">
      <c r="D273" s="79"/>
      <c r="E273" s="79"/>
      <c r="F273" s="79"/>
      <c r="G273" s="79"/>
      <c r="H273" s="79"/>
    </row>
    <row r="274" spans="4:8" ht="15.75">
      <c r="D274" s="79"/>
      <c r="E274" s="79"/>
      <c r="F274" s="79"/>
      <c r="G274" s="79"/>
      <c r="H274" s="79"/>
    </row>
    <row r="275" spans="4:8" ht="15.75">
      <c r="D275" s="79"/>
      <c r="E275" s="79"/>
      <c r="F275" s="79"/>
      <c r="G275" s="79"/>
      <c r="H275" s="79"/>
    </row>
    <row r="276" spans="4:8" ht="15.75">
      <c r="D276" s="79"/>
      <c r="E276" s="79"/>
      <c r="F276" s="79"/>
      <c r="G276" s="79"/>
      <c r="H276" s="79"/>
    </row>
    <row r="277" spans="4:8" ht="15.75">
      <c r="D277" s="79"/>
      <c r="E277" s="79"/>
      <c r="F277" s="79"/>
      <c r="G277" s="79"/>
      <c r="H277" s="79"/>
    </row>
    <row r="278" spans="4:8" ht="15.75">
      <c r="D278" s="79"/>
      <c r="E278" s="79"/>
      <c r="F278" s="79"/>
      <c r="G278" s="79"/>
      <c r="H278" s="79"/>
    </row>
    <row r="279" spans="4:8" ht="15.75">
      <c r="D279" s="79"/>
      <c r="E279" s="79"/>
      <c r="F279" s="79"/>
      <c r="G279" s="79"/>
      <c r="H279" s="79"/>
    </row>
    <row r="280" spans="4:8" ht="15.75">
      <c r="D280" s="79"/>
      <c r="E280" s="79"/>
      <c r="F280" s="79"/>
      <c r="G280" s="79"/>
      <c r="H280" s="79"/>
    </row>
    <row r="281" spans="4:8" ht="15.75">
      <c r="D281" s="79"/>
      <c r="E281" s="79"/>
      <c r="F281" s="79"/>
      <c r="G281" s="79"/>
      <c r="H281" s="79"/>
    </row>
    <row r="282" spans="4:8" ht="15.75">
      <c r="D282" s="79"/>
      <c r="E282" s="79"/>
      <c r="F282" s="79"/>
      <c r="G282" s="79"/>
      <c r="H282" s="79"/>
    </row>
    <row r="283" spans="4:8" ht="15.75">
      <c r="D283" s="79"/>
      <c r="E283" s="79"/>
      <c r="F283" s="79"/>
      <c r="G283" s="79"/>
      <c r="H283" s="79"/>
    </row>
    <row r="284" spans="4:8" ht="15.75">
      <c r="D284" s="79"/>
      <c r="E284" s="79"/>
      <c r="F284" s="79"/>
      <c r="G284" s="79"/>
      <c r="H284" s="79"/>
    </row>
    <row r="285" spans="4:8" ht="15.75">
      <c r="D285" s="79"/>
      <c r="E285" s="79"/>
      <c r="F285" s="79"/>
      <c r="G285" s="79"/>
      <c r="H285" s="79"/>
    </row>
    <row r="286" spans="4:8" ht="15.75">
      <c r="D286" s="79"/>
      <c r="E286" s="79"/>
      <c r="F286" s="79"/>
      <c r="G286" s="79"/>
      <c r="H286" s="79"/>
    </row>
    <row r="287" spans="4:8" ht="15.75">
      <c r="D287" s="79"/>
      <c r="E287" s="79"/>
      <c r="F287" s="79"/>
      <c r="G287" s="79"/>
      <c r="H287" s="79"/>
    </row>
    <row r="288" spans="4:8" ht="15.75">
      <c r="D288" s="79"/>
      <c r="E288" s="79"/>
      <c r="F288" s="79"/>
      <c r="G288" s="79"/>
      <c r="H288" s="79"/>
    </row>
    <row r="289" spans="4:8" ht="15.75">
      <c r="D289" s="79"/>
      <c r="E289" s="79"/>
      <c r="F289" s="79"/>
      <c r="G289" s="79"/>
      <c r="H289" s="79"/>
    </row>
    <row r="290" spans="4:8" ht="15.75">
      <c r="D290" s="79"/>
      <c r="E290" s="79"/>
      <c r="F290" s="79"/>
      <c r="G290" s="79"/>
      <c r="H290" s="79"/>
    </row>
    <row r="291" spans="4:8" ht="15.75">
      <c r="D291" s="79"/>
      <c r="E291" s="79"/>
      <c r="F291" s="79"/>
      <c r="G291" s="79"/>
      <c r="H291" s="79"/>
    </row>
    <row r="292" spans="4:8" ht="15.75">
      <c r="D292" s="79"/>
      <c r="E292" s="79"/>
      <c r="F292" s="79"/>
      <c r="G292" s="79"/>
      <c r="H292" s="79"/>
    </row>
    <row r="293" spans="4:8" ht="15.75">
      <c r="D293" s="79"/>
      <c r="E293" s="79"/>
      <c r="F293" s="79"/>
      <c r="G293" s="79"/>
      <c r="H293" s="79"/>
    </row>
    <row r="294" spans="4:8" ht="15.75">
      <c r="D294" s="79"/>
      <c r="E294" s="79"/>
      <c r="F294" s="79"/>
      <c r="G294" s="79"/>
      <c r="H294" s="79"/>
    </row>
    <row r="295" spans="4:8" ht="15.75">
      <c r="D295" s="79"/>
      <c r="E295" s="79"/>
      <c r="F295" s="79"/>
      <c r="G295" s="79"/>
      <c r="H295" s="79"/>
    </row>
    <row r="296" spans="4:8" ht="15.75">
      <c r="D296" s="79"/>
      <c r="E296" s="79"/>
      <c r="F296" s="79"/>
      <c r="G296" s="79"/>
      <c r="H296" s="79"/>
    </row>
    <row r="297" spans="4:8" ht="15.75">
      <c r="D297" s="79"/>
      <c r="E297" s="79"/>
      <c r="F297" s="79"/>
      <c r="G297" s="79"/>
      <c r="H297" s="79"/>
    </row>
    <row r="298" spans="4:8" ht="15.75">
      <c r="D298" s="79"/>
      <c r="E298" s="79"/>
      <c r="F298" s="79"/>
      <c r="G298" s="79"/>
      <c r="H298" s="79"/>
    </row>
    <row r="299" spans="4:8" ht="15.75">
      <c r="D299" s="79"/>
      <c r="E299" s="79"/>
      <c r="F299" s="79"/>
      <c r="G299" s="79"/>
      <c r="H299" s="79"/>
    </row>
    <row r="300" spans="4:8" ht="15.75">
      <c r="D300" s="79"/>
      <c r="E300" s="79"/>
      <c r="F300" s="79"/>
      <c r="G300" s="79"/>
      <c r="H300" s="79"/>
    </row>
    <row r="301" spans="4:8" ht="15.75">
      <c r="D301" s="79"/>
      <c r="E301" s="79"/>
      <c r="F301" s="79"/>
      <c r="G301" s="79"/>
      <c r="H301" s="79"/>
    </row>
    <row r="302" spans="4:8" ht="15.75">
      <c r="D302" s="79"/>
      <c r="E302" s="79"/>
      <c r="F302" s="79"/>
      <c r="G302" s="79"/>
      <c r="H302" s="79"/>
    </row>
    <row r="303" spans="4:8" ht="15.75">
      <c r="D303" s="79"/>
      <c r="E303" s="79"/>
      <c r="F303" s="79"/>
      <c r="G303" s="79"/>
      <c r="H303" s="79"/>
    </row>
    <row r="304" spans="4:8" ht="15.75">
      <c r="D304" s="79"/>
      <c r="E304" s="79"/>
      <c r="F304" s="79"/>
      <c r="G304" s="79"/>
      <c r="H304" s="79"/>
    </row>
    <row r="305" spans="4:8" ht="15.75">
      <c r="D305" s="79"/>
      <c r="E305" s="79"/>
      <c r="F305" s="79"/>
      <c r="G305" s="79"/>
      <c r="H305" s="79"/>
    </row>
    <row r="306" spans="4:8" ht="15.75">
      <c r="D306" s="79"/>
      <c r="E306" s="79"/>
      <c r="F306" s="79"/>
      <c r="G306" s="79"/>
      <c r="H306" s="79"/>
    </row>
    <row r="307" spans="4:8" ht="15.75">
      <c r="D307" s="79"/>
      <c r="E307" s="79"/>
      <c r="F307" s="79"/>
      <c r="G307" s="79"/>
      <c r="H307" s="79"/>
    </row>
    <row r="308" spans="4:8" ht="15.75">
      <c r="D308" s="79"/>
      <c r="E308" s="79"/>
      <c r="F308" s="79"/>
      <c r="G308" s="79"/>
      <c r="H308" s="79"/>
    </row>
    <row r="309" spans="4:8" ht="15.75">
      <c r="D309" s="79"/>
      <c r="E309" s="79"/>
      <c r="F309" s="79"/>
      <c r="G309" s="79"/>
      <c r="H309" s="79"/>
    </row>
    <row r="310" spans="4:8" ht="15.75">
      <c r="D310" s="79"/>
      <c r="E310" s="79"/>
      <c r="F310" s="79"/>
      <c r="G310" s="79"/>
      <c r="H310" s="79"/>
    </row>
    <row r="311" spans="4:8" ht="15.75">
      <c r="D311" s="79"/>
      <c r="E311" s="79"/>
      <c r="F311" s="79"/>
      <c r="G311" s="79"/>
      <c r="H311" s="79"/>
    </row>
    <row r="312" spans="4:8" ht="15.75">
      <c r="D312" s="79"/>
      <c r="E312" s="79"/>
      <c r="F312" s="79"/>
      <c r="G312" s="79"/>
      <c r="H312" s="79"/>
    </row>
    <row r="313" spans="4:8" ht="15.75">
      <c r="D313" s="79"/>
      <c r="E313" s="79"/>
      <c r="F313" s="79"/>
      <c r="G313" s="79"/>
      <c r="H313" s="79"/>
    </row>
    <row r="314" spans="4:8" ht="15.75">
      <c r="D314" s="79"/>
      <c r="E314" s="79"/>
      <c r="F314" s="79"/>
      <c r="G314" s="79"/>
      <c r="H314" s="79"/>
    </row>
    <row r="315" spans="4:8" ht="15.75">
      <c r="D315" s="79"/>
      <c r="E315" s="79"/>
      <c r="F315" s="79"/>
      <c r="G315" s="79"/>
      <c r="H315" s="79"/>
    </row>
    <row r="316" spans="4:8" ht="15.75">
      <c r="D316" s="79"/>
      <c r="E316" s="79"/>
      <c r="F316" s="79"/>
      <c r="G316" s="79"/>
      <c r="H316" s="79"/>
    </row>
    <row r="317" spans="4:8" ht="15.75">
      <c r="D317" s="79"/>
      <c r="E317" s="79"/>
      <c r="F317" s="79"/>
      <c r="G317" s="79"/>
      <c r="H317" s="79"/>
    </row>
    <row r="318" spans="4:8" ht="15.75">
      <c r="D318" s="79"/>
      <c r="E318" s="79"/>
      <c r="F318" s="79"/>
      <c r="G318" s="79"/>
      <c r="H318" s="79"/>
    </row>
    <row r="319" spans="4:8" ht="15.75">
      <c r="D319" s="79"/>
      <c r="E319" s="79"/>
      <c r="F319" s="79"/>
      <c r="G319" s="79"/>
      <c r="H319" s="79"/>
    </row>
    <row r="320" spans="4:8" ht="15.75">
      <c r="D320" s="79"/>
      <c r="E320" s="79"/>
      <c r="F320" s="79"/>
      <c r="G320" s="79"/>
      <c r="H320" s="79"/>
    </row>
    <row r="321" spans="4:8" ht="15.75">
      <c r="D321" s="79"/>
      <c r="E321" s="79"/>
      <c r="F321" s="79"/>
      <c r="G321" s="79"/>
      <c r="H321" s="79"/>
    </row>
    <row r="322" spans="4:8" ht="15.75">
      <c r="D322" s="79"/>
      <c r="E322" s="79"/>
      <c r="F322" s="79"/>
      <c r="G322" s="79"/>
      <c r="H322" s="79"/>
    </row>
    <row r="323" spans="4:8" ht="15.75">
      <c r="D323" s="79"/>
      <c r="E323" s="79"/>
      <c r="F323" s="79"/>
      <c r="G323" s="79"/>
      <c r="H323" s="79"/>
    </row>
    <row r="324" spans="4:8" ht="15.75">
      <c r="D324" s="79"/>
      <c r="E324" s="79"/>
      <c r="F324" s="79"/>
      <c r="G324" s="79"/>
      <c r="H324" s="79"/>
    </row>
    <row r="325" spans="4:8" ht="15.75">
      <c r="D325" s="79"/>
      <c r="E325" s="79"/>
      <c r="F325" s="79"/>
      <c r="G325" s="79"/>
      <c r="H325" s="79"/>
    </row>
    <row r="326" spans="4:8" ht="15.75">
      <c r="D326" s="79"/>
      <c r="E326" s="79"/>
      <c r="F326" s="79"/>
      <c r="G326" s="79"/>
      <c r="H326" s="79"/>
    </row>
    <row r="327" spans="4:8" ht="15.75">
      <c r="D327" s="79"/>
      <c r="E327" s="79"/>
      <c r="F327" s="79"/>
      <c r="G327" s="79"/>
      <c r="H327" s="79"/>
    </row>
    <row r="328" spans="4:8" ht="15.75">
      <c r="D328" s="79"/>
      <c r="E328" s="79"/>
      <c r="F328" s="79"/>
      <c r="G328" s="79"/>
      <c r="H328" s="79"/>
    </row>
    <row r="329" spans="4:8" ht="15.75">
      <c r="D329" s="79"/>
      <c r="E329" s="79"/>
      <c r="F329" s="79"/>
      <c r="G329" s="79"/>
      <c r="H329" s="79"/>
    </row>
    <row r="330" spans="4:8" ht="15.75">
      <c r="D330" s="79"/>
      <c r="E330" s="79"/>
      <c r="F330" s="79"/>
      <c r="G330" s="79"/>
      <c r="H330" s="79"/>
    </row>
    <row r="331" spans="4:8" ht="15.75">
      <c r="D331" s="79"/>
      <c r="E331" s="79"/>
      <c r="F331" s="79"/>
      <c r="G331" s="79"/>
      <c r="H331" s="79"/>
    </row>
    <row r="332" spans="4:8" ht="15.75">
      <c r="D332" s="79"/>
      <c r="E332" s="79"/>
      <c r="F332" s="79"/>
      <c r="G332" s="79"/>
      <c r="H332" s="79"/>
    </row>
    <row r="333" spans="4:8" ht="15.75">
      <c r="D333" s="79"/>
      <c r="E333" s="79"/>
      <c r="F333" s="79"/>
      <c r="G333" s="79"/>
      <c r="H333" s="79"/>
    </row>
    <row r="334" spans="4:8" ht="15.75">
      <c r="D334" s="79"/>
      <c r="E334" s="79"/>
      <c r="F334" s="79"/>
      <c r="G334" s="79"/>
      <c r="H334" s="79"/>
    </row>
    <row r="335" spans="4:8" ht="15.75">
      <c r="D335" s="79"/>
      <c r="E335" s="79"/>
      <c r="F335" s="79"/>
      <c r="G335" s="79"/>
      <c r="H335" s="79"/>
    </row>
    <row r="336" spans="4:8" ht="15.75">
      <c r="D336" s="79"/>
      <c r="E336" s="79"/>
      <c r="F336" s="79"/>
      <c r="G336" s="79"/>
      <c r="H336" s="79"/>
    </row>
    <row r="337" spans="4:8" ht="15.75">
      <c r="D337" s="79"/>
      <c r="E337" s="79"/>
      <c r="F337" s="79"/>
      <c r="G337" s="79"/>
      <c r="H337" s="79"/>
    </row>
    <row r="338" spans="4:8" ht="15.75">
      <c r="D338" s="79"/>
      <c r="E338" s="79"/>
      <c r="F338" s="79"/>
      <c r="G338" s="79"/>
      <c r="H338" s="79"/>
    </row>
    <row r="339" spans="4:8" ht="15.75">
      <c r="D339" s="79"/>
      <c r="E339" s="79"/>
      <c r="F339" s="79"/>
      <c r="G339" s="79"/>
      <c r="H339" s="79"/>
    </row>
    <row r="340" spans="4:8" ht="15.75">
      <c r="D340" s="79"/>
      <c r="E340" s="79"/>
      <c r="F340" s="79"/>
      <c r="G340" s="79"/>
      <c r="H340" s="79"/>
    </row>
    <row r="341" spans="4:8" ht="15.75">
      <c r="D341" s="79"/>
      <c r="E341" s="79"/>
      <c r="F341" s="79"/>
      <c r="G341" s="79"/>
      <c r="H341" s="79"/>
    </row>
    <row r="342" spans="4:8" ht="15.75">
      <c r="D342" s="79"/>
      <c r="E342" s="79"/>
      <c r="F342" s="79"/>
      <c r="G342" s="79"/>
      <c r="H342" s="79"/>
    </row>
    <row r="343" spans="4:8" ht="15.75">
      <c r="D343" s="79"/>
      <c r="E343" s="79"/>
      <c r="F343" s="79"/>
      <c r="G343" s="79"/>
      <c r="H343" s="79"/>
    </row>
    <row r="344" spans="4:8" ht="15.75">
      <c r="D344" s="79"/>
      <c r="E344" s="79"/>
      <c r="F344" s="79"/>
      <c r="G344" s="79"/>
      <c r="H344" s="79"/>
    </row>
    <row r="345" spans="4:8" ht="15.75">
      <c r="D345" s="79"/>
      <c r="E345" s="79"/>
      <c r="F345" s="79"/>
      <c r="G345" s="79"/>
      <c r="H345" s="79"/>
    </row>
    <row r="346" spans="4:8" ht="15.75">
      <c r="D346" s="79"/>
      <c r="E346" s="79"/>
      <c r="F346" s="79"/>
      <c r="G346" s="79"/>
      <c r="H346" s="79"/>
    </row>
    <row r="347" spans="4:8" ht="15.75">
      <c r="D347" s="79"/>
      <c r="E347" s="79"/>
      <c r="F347" s="79"/>
      <c r="G347" s="79"/>
      <c r="H347" s="79"/>
    </row>
    <row r="348" spans="4:8" ht="15.75">
      <c r="D348" s="79"/>
      <c r="E348" s="79"/>
      <c r="F348" s="79"/>
      <c r="G348" s="79"/>
      <c r="H348" s="79"/>
    </row>
    <row r="349" spans="4:8" ht="15.75">
      <c r="D349" s="79"/>
      <c r="E349" s="79"/>
      <c r="F349" s="79"/>
      <c r="G349" s="79"/>
      <c r="H349" s="79"/>
    </row>
    <row r="350" spans="4:8" ht="15.75">
      <c r="D350" s="79"/>
      <c r="E350" s="79"/>
      <c r="F350" s="79"/>
      <c r="G350" s="79"/>
      <c r="H350" s="79"/>
    </row>
    <row r="351" spans="4:8" ht="15.75">
      <c r="D351" s="79"/>
      <c r="E351" s="79"/>
      <c r="F351" s="79"/>
      <c r="G351" s="79"/>
      <c r="H351" s="79"/>
    </row>
    <row r="352" spans="4:8" ht="15.75">
      <c r="D352" s="79"/>
      <c r="E352" s="79"/>
      <c r="F352" s="79"/>
      <c r="G352" s="79"/>
      <c r="H352" s="79"/>
    </row>
    <row r="353" spans="4:8" ht="15.75">
      <c r="D353" s="79"/>
      <c r="E353" s="79"/>
      <c r="F353" s="79"/>
      <c r="G353" s="79"/>
      <c r="H353" s="79"/>
    </row>
    <row r="354" spans="4:8" ht="15.75">
      <c r="D354" s="79"/>
      <c r="E354" s="79"/>
      <c r="F354" s="79"/>
      <c r="G354" s="79"/>
      <c r="H354" s="79"/>
    </row>
    <row r="355" spans="4:8" ht="15.75">
      <c r="D355" s="79"/>
      <c r="E355" s="79"/>
      <c r="F355" s="79"/>
      <c r="G355" s="79"/>
      <c r="H355" s="79"/>
    </row>
    <row r="356" spans="4:8" ht="15.75">
      <c r="D356" s="79"/>
      <c r="E356" s="79"/>
      <c r="F356" s="79"/>
      <c r="G356" s="79"/>
      <c r="H356" s="79"/>
    </row>
    <row r="357" spans="4:8" ht="15.75">
      <c r="D357" s="79"/>
      <c r="E357" s="79"/>
      <c r="F357" s="79"/>
      <c r="G357" s="79"/>
      <c r="H357" s="79"/>
    </row>
    <row r="358" spans="4:8" ht="15.75">
      <c r="D358" s="79"/>
      <c r="E358" s="79"/>
      <c r="F358" s="79"/>
      <c r="G358" s="79"/>
      <c r="H358" s="79"/>
    </row>
    <row r="359" spans="4:8" ht="15.75">
      <c r="D359" s="79"/>
      <c r="E359" s="79"/>
      <c r="F359" s="79"/>
      <c r="G359" s="79"/>
      <c r="H359" s="79"/>
    </row>
    <row r="360" spans="4:8" ht="15.75">
      <c r="D360" s="79"/>
      <c r="E360" s="79"/>
      <c r="F360" s="79"/>
      <c r="G360" s="79"/>
      <c r="H360" s="79"/>
    </row>
    <row r="361" spans="4:8" ht="15.75">
      <c r="D361" s="79"/>
      <c r="E361" s="79"/>
      <c r="F361" s="79"/>
      <c r="G361" s="79"/>
      <c r="H361" s="79"/>
    </row>
    <row r="362" spans="4:8" ht="15.75">
      <c r="D362" s="79"/>
      <c r="E362" s="79"/>
      <c r="F362" s="79"/>
      <c r="G362" s="79"/>
      <c r="H362" s="79"/>
    </row>
    <row r="363" spans="4:8" ht="15.75">
      <c r="D363" s="79"/>
      <c r="E363" s="79"/>
      <c r="F363" s="79"/>
      <c r="G363" s="79"/>
      <c r="H363" s="79"/>
    </row>
    <row r="364" spans="4:8" ht="15.75">
      <c r="D364" s="79"/>
      <c r="E364" s="79"/>
      <c r="F364" s="79"/>
      <c r="G364" s="79"/>
      <c r="H364" s="79"/>
    </row>
    <row r="365" spans="4:8" ht="15.75">
      <c r="D365" s="79"/>
      <c r="E365" s="79"/>
      <c r="F365" s="79"/>
      <c r="G365" s="79"/>
      <c r="H365" s="79"/>
    </row>
    <row r="366" spans="4:8" ht="15.75">
      <c r="D366" s="79"/>
      <c r="E366" s="79"/>
      <c r="F366" s="79"/>
      <c r="G366" s="79"/>
      <c r="H366" s="79"/>
    </row>
    <row r="367" spans="4:8" ht="15.75">
      <c r="D367" s="79"/>
      <c r="E367" s="79"/>
      <c r="F367" s="79"/>
      <c r="G367" s="79"/>
      <c r="H367" s="79"/>
    </row>
    <row r="368" spans="4:8" ht="15.75">
      <c r="D368" s="79"/>
      <c r="E368" s="79"/>
      <c r="F368" s="79"/>
      <c r="G368" s="79"/>
      <c r="H368" s="79"/>
    </row>
    <row r="369" spans="4:8" ht="15.75">
      <c r="D369" s="79"/>
      <c r="E369" s="79"/>
      <c r="F369" s="79"/>
      <c r="G369" s="79"/>
      <c r="H369" s="79"/>
    </row>
    <row r="370" spans="4:8" ht="15.75">
      <c r="D370" s="79"/>
      <c r="E370" s="79"/>
      <c r="F370" s="79"/>
      <c r="G370" s="79"/>
      <c r="H370" s="79"/>
    </row>
    <row r="371" spans="4:8" ht="15.75">
      <c r="D371" s="79"/>
      <c r="E371" s="79"/>
      <c r="F371" s="79"/>
      <c r="G371" s="79"/>
      <c r="H371" s="79"/>
    </row>
    <row r="372" spans="4:8" ht="15.75">
      <c r="D372" s="79"/>
      <c r="E372" s="79"/>
      <c r="F372" s="79"/>
      <c r="G372" s="79"/>
      <c r="H372" s="79"/>
    </row>
    <row r="373" spans="4:8" ht="15.75">
      <c r="D373" s="79"/>
      <c r="E373" s="79"/>
      <c r="F373" s="79"/>
      <c r="G373" s="79"/>
      <c r="H373" s="79"/>
    </row>
    <row r="374" spans="4:8" ht="15.75">
      <c r="D374" s="79"/>
      <c r="E374" s="79"/>
      <c r="F374" s="79"/>
      <c r="G374" s="79"/>
      <c r="H374" s="79"/>
    </row>
    <row r="375" spans="4:8" ht="15.75">
      <c r="D375" s="79"/>
      <c r="E375" s="79"/>
      <c r="F375" s="79"/>
      <c r="G375" s="79"/>
      <c r="H375" s="79"/>
    </row>
    <row r="376" spans="4:8" ht="15.75">
      <c r="D376" s="79"/>
      <c r="E376" s="79"/>
      <c r="F376" s="79"/>
      <c r="G376" s="79"/>
      <c r="H376" s="79"/>
    </row>
    <row r="377" spans="4:8" ht="15.75">
      <c r="D377" s="79"/>
      <c r="E377" s="79"/>
      <c r="F377" s="79"/>
      <c r="G377" s="79"/>
      <c r="H377" s="79"/>
    </row>
    <row r="378" spans="4:8" ht="15.75">
      <c r="D378" s="79"/>
      <c r="E378" s="79"/>
      <c r="F378" s="79"/>
      <c r="G378" s="79"/>
      <c r="H378" s="79"/>
    </row>
    <row r="379" spans="4:8" ht="15.75">
      <c r="D379" s="79"/>
      <c r="E379" s="79"/>
      <c r="F379" s="79"/>
      <c r="G379" s="79"/>
      <c r="H379" s="79"/>
    </row>
    <row r="380" spans="4:8" ht="15.75">
      <c r="D380" s="79"/>
      <c r="E380" s="79"/>
      <c r="F380" s="79"/>
      <c r="G380" s="79"/>
      <c r="H380" s="79"/>
    </row>
    <row r="381" spans="4:8" ht="15.75">
      <c r="D381" s="79"/>
      <c r="E381" s="79"/>
      <c r="F381" s="79"/>
      <c r="G381" s="79"/>
      <c r="H381" s="79"/>
    </row>
    <row r="382" spans="4:8" ht="15.75">
      <c r="D382" s="79"/>
      <c r="E382" s="79"/>
      <c r="F382" s="79"/>
      <c r="G382" s="79"/>
      <c r="H382" s="79"/>
    </row>
    <row r="383" spans="4:8" ht="15.75">
      <c r="D383" s="79"/>
      <c r="E383" s="79"/>
      <c r="F383" s="79"/>
      <c r="G383" s="79"/>
      <c r="H383" s="79"/>
    </row>
    <row r="384" spans="4:8" ht="15.75">
      <c r="D384" s="79"/>
      <c r="E384" s="79"/>
      <c r="F384" s="79"/>
      <c r="G384" s="79"/>
      <c r="H384" s="79"/>
    </row>
    <row r="385" spans="4:8" ht="15.75">
      <c r="D385" s="79"/>
      <c r="E385" s="79"/>
      <c r="F385" s="79"/>
      <c r="G385" s="79"/>
      <c r="H385" s="79"/>
    </row>
    <row r="386" spans="4:8" ht="15.75">
      <c r="D386" s="79"/>
      <c r="E386" s="79"/>
      <c r="F386" s="79"/>
      <c r="G386" s="79"/>
      <c r="H386" s="79"/>
    </row>
    <row r="387" spans="4:8" ht="15.75">
      <c r="D387" s="79"/>
      <c r="E387" s="79"/>
      <c r="F387" s="79"/>
      <c r="G387" s="79"/>
      <c r="H387" s="79"/>
    </row>
    <row r="388" spans="4:8" ht="15.75">
      <c r="D388" s="79"/>
      <c r="E388" s="79"/>
      <c r="F388" s="79"/>
      <c r="G388" s="79"/>
      <c r="H388" s="79"/>
    </row>
    <row r="389" spans="4:8" ht="15.75">
      <c r="D389" s="79"/>
      <c r="E389" s="79"/>
      <c r="F389" s="79"/>
      <c r="G389" s="79"/>
      <c r="H389" s="79"/>
    </row>
    <row r="390" spans="4:8" ht="15.75">
      <c r="D390" s="79"/>
      <c r="E390" s="79"/>
      <c r="F390" s="79"/>
      <c r="G390" s="79"/>
      <c r="H390" s="79"/>
    </row>
    <row r="391" spans="4:8" ht="15.75">
      <c r="D391" s="79"/>
      <c r="E391" s="79"/>
      <c r="F391" s="79"/>
      <c r="G391" s="79"/>
      <c r="H391" s="79"/>
    </row>
    <row r="392" spans="4:8" ht="15.75">
      <c r="D392" s="79"/>
      <c r="E392" s="79"/>
      <c r="F392" s="79"/>
      <c r="G392" s="79"/>
      <c r="H392" s="79"/>
    </row>
    <row r="393" spans="4:8" ht="15.75">
      <c r="D393" s="79"/>
      <c r="E393" s="79"/>
      <c r="F393" s="79"/>
      <c r="G393" s="79"/>
      <c r="H393" s="79"/>
    </row>
    <row r="394" spans="4:8" ht="15.75">
      <c r="D394" s="79"/>
      <c r="E394" s="79"/>
      <c r="F394" s="79"/>
      <c r="G394" s="79"/>
      <c r="H394" s="79"/>
    </row>
    <row r="395" spans="4:8" ht="15.75">
      <c r="D395" s="79"/>
      <c r="E395" s="79"/>
      <c r="F395" s="79"/>
      <c r="G395" s="79"/>
      <c r="H395" s="79"/>
    </row>
    <row r="396" spans="4:8" ht="15.75">
      <c r="D396" s="79"/>
      <c r="E396" s="79"/>
      <c r="F396" s="79"/>
      <c r="G396" s="79"/>
      <c r="H396" s="79"/>
    </row>
    <row r="397" spans="4:8" ht="15.75">
      <c r="D397" s="79"/>
      <c r="E397" s="79"/>
      <c r="F397" s="79"/>
      <c r="G397" s="79"/>
      <c r="H397" s="79"/>
    </row>
    <row r="398" spans="4:8" ht="15.75">
      <c r="D398" s="79"/>
      <c r="E398" s="79"/>
      <c r="F398" s="79"/>
      <c r="G398" s="79"/>
      <c r="H398" s="79"/>
    </row>
    <row r="399" spans="4:8" ht="15.75">
      <c r="D399" s="79"/>
      <c r="E399" s="79"/>
      <c r="F399" s="79"/>
      <c r="G399" s="79"/>
      <c r="H399" s="79"/>
    </row>
    <row r="400" spans="4:8" ht="15.75">
      <c r="D400" s="79"/>
      <c r="E400" s="79"/>
      <c r="F400" s="79"/>
      <c r="G400" s="79"/>
      <c r="H400" s="79"/>
    </row>
    <row r="401" spans="4:8" ht="15.75">
      <c r="D401" s="79"/>
      <c r="E401" s="79"/>
      <c r="F401" s="79"/>
      <c r="G401" s="79"/>
      <c r="H401" s="79"/>
    </row>
    <row r="402" spans="4:8" ht="15.75">
      <c r="D402" s="79"/>
      <c r="E402" s="79"/>
      <c r="F402" s="79"/>
      <c r="G402" s="79"/>
      <c r="H402" s="79"/>
    </row>
    <row r="403" spans="4:8" ht="15.75">
      <c r="D403" s="79"/>
      <c r="E403" s="79"/>
      <c r="F403" s="79"/>
      <c r="G403" s="79"/>
      <c r="H403" s="79"/>
    </row>
    <row r="404" spans="4:8" ht="15.75">
      <c r="D404" s="79"/>
      <c r="E404" s="79"/>
      <c r="F404" s="79"/>
      <c r="G404" s="79"/>
      <c r="H404" s="79"/>
    </row>
    <row r="405" spans="4:8" ht="15.75">
      <c r="D405" s="79"/>
      <c r="E405" s="79"/>
      <c r="F405" s="79"/>
      <c r="G405" s="79"/>
      <c r="H405" s="79"/>
    </row>
    <row r="406" spans="4:8" ht="15.75">
      <c r="D406" s="79"/>
      <c r="E406" s="79"/>
      <c r="F406" s="79"/>
      <c r="G406" s="79"/>
      <c r="H406" s="79"/>
    </row>
    <row r="407" spans="4:8" ht="15.75">
      <c r="D407" s="79"/>
      <c r="E407" s="79"/>
      <c r="F407" s="79"/>
      <c r="G407" s="79"/>
      <c r="H407" s="79"/>
    </row>
    <row r="408" spans="4:8" ht="15.75">
      <c r="D408" s="79"/>
      <c r="E408" s="79"/>
      <c r="F408" s="79"/>
      <c r="G408" s="79"/>
      <c r="H408" s="79"/>
    </row>
    <row r="409" spans="4:8" ht="15.75">
      <c r="D409" s="79"/>
      <c r="E409" s="79"/>
      <c r="F409" s="79"/>
      <c r="G409" s="79"/>
      <c r="H409" s="79"/>
    </row>
    <row r="410" spans="4:8" ht="15.75">
      <c r="D410" s="79"/>
      <c r="E410" s="79"/>
      <c r="F410" s="79"/>
      <c r="G410" s="79"/>
      <c r="H410" s="79"/>
    </row>
    <row r="411" spans="4:8" ht="15.75">
      <c r="D411" s="79"/>
      <c r="E411" s="79"/>
      <c r="F411" s="79"/>
      <c r="G411" s="79"/>
      <c r="H411" s="79"/>
    </row>
    <row r="412" spans="4:8" ht="15.75">
      <c r="D412" s="79"/>
      <c r="E412" s="79"/>
      <c r="F412" s="79"/>
      <c r="G412" s="79"/>
      <c r="H412" s="79"/>
    </row>
    <row r="413" spans="4:8" ht="15.75">
      <c r="D413" s="79"/>
      <c r="E413" s="79"/>
      <c r="F413" s="79"/>
      <c r="G413" s="79"/>
      <c r="H413" s="79"/>
    </row>
    <row r="414" spans="4:8" ht="15.75">
      <c r="D414" s="79"/>
      <c r="E414" s="79"/>
      <c r="F414" s="79"/>
      <c r="G414" s="79"/>
      <c r="H414" s="79"/>
    </row>
    <row r="415" spans="4:8" ht="15.75">
      <c r="D415" s="79"/>
      <c r="E415" s="79"/>
      <c r="F415" s="79"/>
      <c r="G415" s="79"/>
      <c r="H415" s="79"/>
    </row>
    <row r="416" spans="4:8" ht="15.75">
      <c r="D416" s="79"/>
      <c r="E416" s="79"/>
      <c r="F416" s="79"/>
      <c r="G416" s="79"/>
      <c r="H416" s="79"/>
    </row>
    <row r="417" spans="4:8" ht="15.75">
      <c r="D417" s="79"/>
      <c r="E417" s="79"/>
      <c r="F417" s="79"/>
      <c r="G417" s="79"/>
      <c r="H417" s="79"/>
    </row>
    <row r="418" spans="4:8" ht="15.75">
      <c r="D418" s="79"/>
      <c r="E418" s="79"/>
      <c r="F418" s="79"/>
      <c r="G418" s="79"/>
      <c r="H418" s="79"/>
    </row>
    <row r="419" spans="4:8" ht="15.75">
      <c r="D419" s="79"/>
      <c r="E419" s="79"/>
      <c r="F419" s="79"/>
      <c r="G419" s="79"/>
      <c r="H419" s="79"/>
    </row>
    <row r="420" spans="4:8" ht="15.75">
      <c r="D420" s="79"/>
      <c r="E420" s="79"/>
      <c r="F420" s="79"/>
      <c r="G420" s="79"/>
      <c r="H420" s="79"/>
    </row>
    <row r="421" spans="4:8" ht="15.75">
      <c r="D421" s="79"/>
      <c r="E421" s="79"/>
      <c r="F421" s="79"/>
      <c r="G421" s="79"/>
      <c r="H421" s="79"/>
    </row>
    <row r="422" spans="4:8" ht="15.75">
      <c r="D422" s="79"/>
      <c r="E422" s="79"/>
      <c r="F422" s="79"/>
      <c r="G422" s="79"/>
      <c r="H422" s="79"/>
    </row>
    <row r="423" spans="4:8" ht="15.75">
      <c r="D423" s="79"/>
      <c r="E423" s="79"/>
      <c r="F423" s="79"/>
      <c r="G423" s="79"/>
      <c r="H423" s="79"/>
    </row>
    <row r="424" spans="4:8" ht="15.75">
      <c r="D424" s="79"/>
      <c r="E424" s="79"/>
      <c r="F424" s="79"/>
      <c r="G424" s="79"/>
      <c r="H424" s="79"/>
    </row>
    <row r="425" spans="4:8" ht="15.75">
      <c r="D425" s="79"/>
      <c r="E425" s="79"/>
      <c r="F425" s="79"/>
      <c r="G425" s="79"/>
      <c r="H425" s="79"/>
    </row>
    <row r="426" spans="4:8" ht="15.75">
      <c r="D426" s="79"/>
      <c r="E426" s="79"/>
      <c r="F426" s="79"/>
      <c r="G426" s="79"/>
      <c r="H426" s="79"/>
    </row>
    <row r="427" spans="4:8" ht="15.75">
      <c r="D427" s="79"/>
      <c r="E427" s="79"/>
      <c r="F427" s="79"/>
      <c r="G427" s="79"/>
      <c r="H427" s="79"/>
    </row>
    <row r="428" spans="4:8" ht="15.75">
      <c r="D428" s="79"/>
      <c r="E428" s="79"/>
      <c r="F428" s="79"/>
      <c r="G428" s="79"/>
      <c r="H428" s="79"/>
    </row>
    <row r="429" spans="4:8" ht="15.75">
      <c r="D429" s="79"/>
      <c r="E429" s="79"/>
      <c r="F429" s="79"/>
      <c r="G429" s="79"/>
      <c r="H429" s="79"/>
    </row>
    <row r="430" spans="4:8" ht="15.75">
      <c r="D430" s="79"/>
      <c r="E430" s="79"/>
      <c r="F430" s="79"/>
      <c r="G430" s="79"/>
      <c r="H430" s="79"/>
    </row>
    <row r="431" spans="4:8" ht="15.75">
      <c r="D431" s="79"/>
      <c r="E431" s="79"/>
      <c r="F431" s="79"/>
      <c r="G431" s="79"/>
      <c r="H431" s="79"/>
    </row>
    <row r="432" spans="4:8" ht="15.75">
      <c r="D432" s="79"/>
      <c r="E432" s="79"/>
      <c r="F432" s="79"/>
      <c r="G432" s="79"/>
      <c r="H432" s="79"/>
    </row>
    <row r="433" spans="4:8" ht="15.75">
      <c r="D433" s="79"/>
      <c r="E433" s="79"/>
      <c r="F433" s="79"/>
      <c r="G433" s="79"/>
      <c r="H433" s="79"/>
    </row>
    <row r="434" spans="4:8" ht="15.75">
      <c r="D434" s="79"/>
      <c r="E434" s="79"/>
      <c r="F434" s="79"/>
      <c r="G434" s="79"/>
      <c r="H434" s="79"/>
    </row>
    <row r="435" spans="4:8" ht="15.75">
      <c r="D435" s="79"/>
      <c r="E435" s="79"/>
      <c r="F435" s="79"/>
      <c r="G435" s="79"/>
      <c r="H435" s="79"/>
    </row>
    <row r="436" spans="4:8" ht="15.75">
      <c r="D436" s="79"/>
      <c r="E436" s="79"/>
      <c r="F436" s="79"/>
      <c r="G436" s="79"/>
      <c r="H436" s="79"/>
    </row>
    <row r="437" spans="4:8" ht="15.75">
      <c r="D437" s="79"/>
      <c r="E437" s="79"/>
      <c r="F437" s="79"/>
      <c r="G437" s="79"/>
      <c r="H437" s="79"/>
    </row>
    <row r="438" spans="4:8" ht="15.75">
      <c r="D438" s="79"/>
      <c r="E438" s="79"/>
      <c r="F438" s="79"/>
      <c r="G438" s="79"/>
      <c r="H438" s="79"/>
    </row>
    <row r="439" spans="4:8" ht="15.75">
      <c r="D439" s="79"/>
      <c r="E439" s="79"/>
      <c r="F439" s="79"/>
      <c r="G439" s="79"/>
      <c r="H439" s="79"/>
    </row>
    <row r="440" spans="4:8" ht="15.75">
      <c r="D440" s="79"/>
      <c r="E440" s="79"/>
      <c r="F440" s="79"/>
      <c r="G440" s="79"/>
      <c r="H440" s="79"/>
    </row>
    <row r="441" spans="4:8" ht="15.75">
      <c r="D441" s="79"/>
      <c r="E441" s="79"/>
      <c r="F441" s="79"/>
      <c r="G441" s="79"/>
      <c r="H441" s="79"/>
    </row>
    <row r="442" spans="4:8" ht="15.75">
      <c r="D442" s="79"/>
      <c r="E442" s="79"/>
      <c r="F442" s="79"/>
      <c r="G442" s="79"/>
      <c r="H442" s="79"/>
    </row>
    <row r="443" spans="4:8" ht="15.75">
      <c r="D443" s="79"/>
      <c r="E443" s="79"/>
      <c r="F443" s="79"/>
      <c r="G443" s="79"/>
      <c r="H443" s="79"/>
    </row>
    <row r="444" spans="4:8" ht="15.75">
      <c r="D444" s="79"/>
      <c r="E444" s="79"/>
      <c r="F444" s="79"/>
      <c r="G444" s="79"/>
      <c r="H444" s="79"/>
    </row>
    <row r="445" spans="4:8" ht="15.75">
      <c r="D445" s="79"/>
      <c r="E445" s="79"/>
      <c r="F445" s="79"/>
      <c r="G445" s="79"/>
      <c r="H445" s="79"/>
    </row>
    <row r="446" spans="4:8" ht="15.75">
      <c r="D446" s="79"/>
      <c r="E446" s="79"/>
      <c r="F446" s="79"/>
      <c r="G446" s="79"/>
      <c r="H446" s="79"/>
    </row>
    <row r="447" spans="4:8" ht="15.75">
      <c r="D447" s="79"/>
      <c r="E447" s="79"/>
      <c r="F447" s="79"/>
      <c r="G447" s="79"/>
      <c r="H447" s="79"/>
    </row>
    <row r="448" spans="4:8" ht="15.75">
      <c r="D448" s="79"/>
      <c r="E448" s="79"/>
      <c r="F448" s="79"/>
      <c r="G448" s="79"/>
      <c r="H448" s="79"/>
    </row>
    <row r="449" spans="4:8" ht="15.75">
      <c r="D449" s="79"/>
      <c r="E449" s="79"/>
      <c r="F449" s="79"/>
      <c r="G449" s="79"/>
      <c r="H449" s="79"/>
    </row>
    <row r="450" spans="4:8" ht="15.75">
      <c r="D450" s="79"/>
      <c r="E450" s="79"/>
      <c r="F450" s="79"/>
      <c r="G450" s="79"/>
      <c r="H450" s="79"/>
    </row>
    <row r="451" spans="4:8" ht="15.75">
      <c r="D451" s="79"/>
      <c r="E451" s="79"/>
      <c r="F451" s="79"/>
      <c r="G451" s="79"/>
      <c r="H451" s="79"/>
    </row>
    <row r="452" spans="4:8" ht="15.75">
      <c r="D452" s="79"/>
      <c r="E452" s="79"/>
      <c r="F452" s="79"/>
      <c r="G452" s="79"/>
      <c r="H452" s="79"/>
    </row>
    <row r="453" spans="4:8" ht="15.75">
      <c r="D453" s="79"/>
      <c r="E453" s="79"/>
      <c r="F453" s="79"/>
      <c r="G453" s="79"/>
      <c r="H453" s="79"/>
    </row>
    <row r="454" spans="4:8" ht="15.75">
      <c r="D454" s="79"/>
      <c r="E454" s="79"/>
      <c r="F454" s="79"/>
      <c r="G454" s="79"/>
      <c r="H454" s="79"/>
    </row>
    <row r="455" spans="4:8" ht="15.75">
      <c r="D455" s="79"/>
      <c r="E455" s="79"/>
      <c r="F455" s="79"/>
      <c r="G455" s="79"/>
      <c r="H455" s="79"/>
    </row>
    <row r="456" spans="4:8" ht="15.75">
      <c r="D456" s="79"/>
      <c r="E456" s="79"/>
      <c r="F456" s="79"/>
      <c r="G456" s="79"/>
      <c r="H456" s="79"/>
    </row>
    <row r="457" spans="4:8" ht="15.75">
      <c r="D457" s="79"/>
      <c r="E457" s="79"/>
      <c r="F457" s="79"/>
      <c r="G457" s="79"/>
      <c r="H457" s="79"/>
    </row>
    <row r="458" spans="4:8" ht="15.75">
      <c r="D458" s="79"/>
      <c r="E458" s="79"/>
      <c r="F458" s="79"/>
      <c r="G458" s="79"/>
      <c r="H458" s="79"/>
    </row>
    <row r="459" spans="4:8" ht="15.75">
      <c r="D459" s="79"/>
      <c r="E459" s="79"/>
      <c r="F459" s="79"/>
      <c r="G459" s="79"/>
      <c r="H459" s="79"/>
    </row>
    <row r="460" spans="4:8" ht="15.75">
      <c r="D460" s="79"/>
      <c r="E460" s="79"/>
      <c r="F460" s="79"/>
      <c r="G460" s="79"/>
      <c r="H460" s="79"/>
    </row>
    <row r="461" spans="4:8" ht="15.75">
      <c r="D461" s="79"/>
      <c r="E461" s="79"/>
      <c r="F461" s="79"/>
      <c r="G461" s="79"/>
      <c r="H461" s="79"/>
    </row>
    <row r="462" spans="4:8" ht="15.75">
      <c r="D462" s="79"/>
      <c r="E462" s="79"/>
      <c r="F462" s="79"/>
      <c r="G462" s="79"/>
      <c r="H462" s="79"/>
    </row>
    <row r="463" spans="4:8" ht="15.75">
      <c r="D463" s="79"/>
      <c r="E463" s="79"/>
      <c r="F463" s="79"/>
      <c r="G463" s="79"/>
      <c r="H463" s="79"/>
    </row>
    <row r="464" spans="4:8" ht="15.75">
      <c r="D464" s="79"/>
      <c r="E464" s="79"/>
      <c r="F464" s="79"/>
      <c r="G464" s="79"/>
      <c r="H464" s="79"/>
    </row>
    <row r="465" spans="4:8" ht="15.75">
      <c r="D465" s="79"/>
      <c r="E465" s="79"/>
      <c r="F465" s="79"/>
      <c r="G465" s="79"/>
      <c r="H465" s="79"/>
    </row>
    <row r="466" spans="4:8" ht="15.75">
      <c r="D466" s="79"/>
      <c r="E466" s="79"/>
      <c r="F466" s="79"/>
      <c r="G466" s="79"/>
      <c r="H466" s="79"/>
    </row>
    <row r="467" spans="4:8" ht="15.75">
      <c r="D467" s="79"/>
      <c r="E467" s="79"/>
      <c r="F467" s="79"/>
      <c r="G467" s="79"/>
      <c r="H467" s="79"/>
    </row>
    <row r="468" spans="4:8" ht="15.75">
      <c r="D468" s="79"/>
      <c r="E468" s="79"/>
      <c r="F468" s="79"/>
      <c r="G468" s="79"/>
      <c r="H468" s="79"/>
    </row>
    <row r="469" spans="4:8" ht="15.75">
      <c r="D469" s="79"/>
      <c r="E469" s="79"/>
      <c r="F469" s="79"/>
      <c r="G469" s="79"/>
      <c r="H469" s="79"/>
    </row>
    <row r="470" spans="4:8" ht="15.75">
      <c r="D470" s="79"/>
      <c r="E470" s="79"/>
      <c r="F470" s="79"/>
      <c r="G470" s="79"/>
      <c r="H470" s="79"/>
    </row>
    <row r="471" spans="4:8" ht="15.75">
      <c r="D471" s="79"/>
      <c r="E471" s="79"/>
      <c r="F471" s="79"/>
      <c r="G471" s="79"/>
      <c r="H471" s="79"/>
    </row>
    <row r="472" spans="4:8" ht="15.75">
      <c r="D472" s="79"/>
      <c r="E472" s="79"/>
      <c r="F472" s="79"/>
      <c r="G472" s="79"/>
      <c r="H472" s="79"/>
    </row>
    <row r="473" spans="4:8" ht="15.75">
      <c r="D473" s="79"/>
      <c r="E473" s="79"/>
      <c r="F473" s="79"/>
      <c r="G473" s="79"/>
      <c r="H473" s="79"/>
    </row>
    <row r="474" spans="4:8" ht="15.75">
      <c r="D474" s="79"/>
      <c r="E474" s="79"/>
      <c r="F474" s="79"/>
      <c r="G474" s="79"/>
      <c r="H474" s="79"/>
    </row>
    <row r="475" spans="4:8" ht="15.75">
      <c r="D475" s="79"/>
      <c r="E475" s="79"/>
      <c r="F475" s="79"/>
      <c r="G475" s="79"/>
      <c r="H475" s="79"/>
    </row>
    <row r="476" spans="4:8" ht="15.75">
      <c r="D476" s="79"/>
      <c r="E476" s="79"/>
      <c r="F476" s="79"/>
      <c r="G476" s="79"/>
      <c r="H476" s="79"/>
    </row>
    <row r="477" spans="4:8" ht="15.75">
      <c r="D477" s="79"/>
      <c r="E477" s="79"/>
      <c r="F477" s="79"/>
      <c r="G477" s="79"/>
      <c r="H477" s="79"/>
    </row>
    <row r="478" spans="4:8" ht="15.75">
      <c r="D478" s="79"/>
      <c r="E478" s="79"/>
      <c r="F478" s="79"/>
      <c r="G478" s="79"/>
      <c r="H478" s="79"/>
    </row>
    <row r="479" spans="4:8" ht="15.75">
      <c r="D479" s="79"/>
      <c r="E479" s="79"/>
      <c r="F479" s="79"/>
      <c r="G479" s="79"/>
      <c r="H479" s="79"/>
    </row>
    <row r="480" spans="4:8" ht="15.75">
      <c r="D480" s="79"/>
      <c r="E480" s="79"/>
      <c r="F480" s="79"/>
      <c r="G480" s="79"/>
      <c r="H480" s="79"/>
    </row>
    <row r="481" spans="4:8" ht="15.75">
      <c r="D481" s="79"/>
      <c r="E481" s="79"/>
      <c r="F481" s="79"/>
      <c r="G481" s="79"/>
      <c r="H481" s="79"/>
    </row>
    <row r="482" spans="4:8" ht="15.75">
      <c r="D482" s="79"/>
      <c r="E482" s="79"/>
      <c r="F482" s="79"/>
      <c r="G482" s="79"/>
      <c r="H482" s="79"/>
    </row>
    <row r="483" spans="4:8" ht="15.75">
      <c r="D483" s="79"/>
      <c r="E483" s="79"/>
      <c r="F483" s="79"/>
      <c r="G483" s="79"/>
      <c r="H483" s="79"/>
    </row>
    <row r="484" spans="4:8" ht="15.75">
      <c r="D484" s="79"/>
      <c r="E484" s="79"/>
      <c r="F484" s="79"/>
      <c r="G484" s="79"/>
      <c r="H484" s="79"/>
    </row>
    <row r="485" spans="4:8" ht="15.75">
      <c r="D485" s="79"/>
      <c r="E485" s="79"/>
      <c r="F485" s="79"/>
      <c r="G485" s="79"/>
      <c r="H485" s="79"/>
    </row>
    <row r="486" spans="4:8" ht="15.75">
      <c r="D486" s="79"/>
      <c r="E486" s="79"/>
      <c r="F486" s="79"/>
      <c r="G486" s="79"/>
      <c r="H486" s="79"/>
    </row>
    <row r="487" spans="4:8" ht="15.75">
      <c r="D487" s="79"/>
      <c r="E487" s="79"/>
      <c r="F487" s="79"/>
      <c r="G487" s="79"/>
      <c r="H487" s="79"/>
    </row>
    <row r="488" spans="4:8" ht="15.75">
      <c r="D488" s="79"/>
      <c r="E488" s="79"/>
      <c r="F488" s="79"/>
      <c r="G488" s="79"/>
      <c r="H488" s="79"/>
    </row>
    <row r="489" spans="4:8" ht="15.75">
      <c r="D489" s="79"/>
      <c r="E489" s="79"/>
      <c r="F489" s="79"/>
      <c r="G489" s="79"/>
      <c r="H489" s="79"/>
    </row>
    <row r="490" spans="4:8" ht="15.75">
      <c r="D490" s="79"/>
      <c r="E490" s="79"/>
      <c r="F490" s="79"/>
      <c r="G490" s="79"/>
      <c r="H490" s="79"/>
    </row>
    <row r="491" spans="4:8" ht="15.75">
      <c r="D491" s="79"/>
      <c r="E491" s="79"/>
      <c r="F491" s="79"/>
      <c r="G491" s="79"/>
      <c r="H491" s="79"/>
    </row>
    <row r="492" spans="4:8" ht="15.75">
      <c r="D492" s="79"/>
      <c r="E492" s="79"/>
      <c r="F492" s="79"/>
      <c r="G492" s="79"/>
      <c r="H492" s="79"/>
    </row>
    <row r="493" spans="4:8" ht="15.75">
      <c r="D493" s="79"/>
      <c r="E493" s="79"/>
      <c r="F493" s="79"/>
      <c r="G493" s="79"/>
      <c r="H493" s="79"/>
    </row>
    <row r="494" spans="4:8" ht="15.75">
      <c r="D494" s="79"/>
      <c r="E494" s="79"/>
      <c r="F494" s="79"/>
      <c r="G494" s="79"/>
      <c r="H494" s="79"/>
    </row>
    <row r="495" spans="4:8" ht="15.75">
      <c r="D495" s="79"/>
      <c r="E495" s="79"/>
      <c r="F495" s="79"/>
      <c r="G495" s="79"/>
      <c r="H495" s="79"/>
    </row>
    <row r="496" spans="4:8" ht="15.75">
      <c r="D496" s="79"/>
      <c r="E496" s="79"/>
      <c r="F496" s="79"/>
      <c r="G496" s="79"/>
      <c r="H496" s="79"/>
    </row>
    <row r="497" spans="4:8" ht="15.75">
      <c r="D497" s="79"/>
      <c r="E497" s="79"/>
      <c r="F497" s="79"/>
      <c r="G497" s="79"/>
      <c r="H497" s="79"/>
    </row>
    <row r="498" spans="4:8" ht="15.75">
      <c r="D498" s="79"/>
      <c r="E498" s="79"/>
      <c r="F498" s="79"/>
      <c r="G498" s="79"/>
      <c r="H498" s="79"/>
    </row>
    <row r="499" spans="4:8" ht="15.75">
      <c r="D499" s="79"/>
      <c r="E499" s="79"/>
      <c r="F499" s="79"/>
      <c r="G499" s="79"/>
      <c r="H499" s="79"/>
    </row>
    <row r="500" spans="4:8" ht="15.75">
      <c r="D500" s="79"/>
      <c r="E500" s="79"/>
      <c r="F500" s="79"/>
      <c r="G500" s="79"/>
      <c r="H500" s="79"/>
    </row>
    <row r="501" spans="4:8" ht="15.75">
      <c r="D501" s="79"/>
      <c r="E501" s="79"/>
      <c r="F501" s="79"/>
      <c r="G501" s="79"/>
      <c r="H501" s="79"/>
    </row>
    <row r="502" spans="4:8" ht="15.75">
      <c r="D502" s="79"/>
      <c r="E502" s="79"/>
      <c r="F502" s="79"/>
      <c r="G502" s="79"/>
      <c r="H502" s="79"/>
    </row>
    <row r="503" spans="4:8" ht="15.75">
      <c r="D503" s="79"/>
      <c r="E503" s="79"/>
      <c r="F503" s="79"/>
      <c r="G503" s="79"/>
      <c r="H503" s="79"/>
    </row>
    <row r="504" spans="4:8" ht="15.75">
      <c r="D504" s="79"/>
      <c r="E504" s="79"/>
      <c r="F504" s="79"/>
      <c r="G504" s="79"/>
      <c r="H504" s="79"/>
    </row>
    <row r="505" spans="4:8" ht="15.75">
      <c r="D505" s="79"/>
      <c r="E505" s="79"/>
      <c r="F505" s="79"/>
      <c r="G505" s="79"/>
      <c r="H505" s="79"/>
    </row>
    <row r="506" spans="4:8" ht="15.75">
      <c r="D506" s="79"/>
      <c r="E506" s="79"/>
      <c r="F506" s="79"/>
      <c r="G506" s="79"/>
      <c r="H506" s="79"/>
    </row>
    <row r="507" spans="4:8" ht="15.75">
      <c r="D507" s="79"/>
      <c r="E507" s="79"/>
      <c r="F507" s="79"/>
      <c r="G507" s="79"/>
      <c r="H507" s="79"/>
    </row>
    <row r="508" spans="4:8" ht="15.75">
      <c r="D508" s="79"/>
      <c r="E508" s="79"/>
      <c r="F508" s="79"/>
      <c r="G508" s="79"/>
      <c r="H508" s="79"/>
    </row>
    <row r="509" spans="4:8" ht="15.75">
      <c r="D509" s="79"/>
      <c r="E509" s="79"/>
      <c r="F509" s="79"/>
      <c r="G509" s="79"/>
      <c r="H509" s="79"/>
    </row>
    <row r="510" spans="4:8" ht="15.75">
      <c r="D510" s="79"/>
      <c r="E510" s="79"/>
      <c r="F510" s="79"/>
      <c r="G510" s="79"/>
      <c r="H510" s="79"/>
    </row>
    <row r="511" spans="4:8" ht="15.75">
      <c r="D511" s="79"/>
      <c r="E511" s="79"/>
      <c r="F511" s="79"/>
      <c r="G511" s="79"/>
      <c r="H511" s="79"/>
    </row>
    <row r="512" spans="4:8" ht="15.75">
      <c r="D512" s="79"/>
      <c r="E512" s="79"/>
      <c r="F512" s="79"/>
      <c r="G512" s="79"/>
      <c r="H512" s="79"/>
    </row>
    <row r="513" spans="4:8" ht="15.75">
      <c r="D513" s="79"/>
      <c r="E513" s="79"/>
      <c r="F513" s="79"/>
      <c r="G513" s="79"/>
      <c r="H513" s="79"/>
    </row>
    <row r="514" spans="4:8" ht="15.75">
      <c r="D514" s="79"/>
      <c r="E514" s="79"/>
      <c r="F514" s="79"/>
      <c r="G514" s="79"/>
      <c r="H514" s="79"/>
    </row>
    <row r="515" spans="4:8" ht="15.75">
      <c r="D515" s="79"/>
      <c r="E515" s="79"/>
      <c r="F515" s="79"/>
      <c r="G515" s="79"/>
      <c r="H515" s="79"/>
    </row>
    <row r="516" spans="4:8" ht="15.75">
      <c r="D516" s="79"/>
      <c r="E516" s="79"/>
      <c r="F516" s="79"/>
      <c r="G516" s="79"/>
      <c r="H516" s="79"/>
    </row>
    <row r="517" spans="4:8" ht="15.75">
      <c r="D517" s="79"/>
      <c r="E517" s="79"/>
      <c r="F517" s="79"/>
      <c r="G517" s="79"/>
      <c r="H517" s="79"/>
    </row>
    <row r="518" spans="4:8" ht="15.75">
      <c r="D518" s="79"/>
      <c r="E518" s="79"/>
      <c r="F518" s="79"/>
      <c r="G518" s="79"/>
      <c r="H518" s="79"/>
    </row>
    <row r="519" spans="4:8" ht="15.75">
      <c r="D519" s="79"/>
      <c r="E519" s="79"/>
      <c r="F519" s="79"/>
      <c r="G519" s="79"/>
      <c r="H519" s="79"/>
    </row>
    <row r="520" spans="4:8" ht="15.75">
      <c r="D520" s="79"/>
      <c r="E520" s="79"/>
      <c r="F520" s="79"/>
      <c r="G520" s="79"/>
      <c r="H520" s="79"/>
    </row>
    <row r="521" spans="4:8" ht="15.75">
      <c r="D521" s="79"/>
      <c r="E521" s="79"/>
      <c r="F521" s="79"/>
      <c r="G521" s="79"/>
      <c r="H521" s="79"/>
    </row>
    <row r="522" spans="4:8" ht="15.75">
      <c r="D522" s="79"/>
      <c r="E522" s="79"/>
      <c r="F522" s="79"/>
      <c r="G522" s="79"/>
      <c r="H522" s="79"/>
    </row>
    <row r="523" spans="4:8" ht="15.75">
      <c r="D523" s="79"/>
      <c r="E523" s="79"/>
      <c r="F523" s="79"/>
      <c r="G523" s="79"/>
      <c r="H523" s="79"/>
    </row>
    <row r="524" spans="4:8" ht="15.75">
      <c r="D524" s="79"/>
      <c r="E524" s="79"/>
      <c r="F524" s="79"/>
      <c r="G524" s="79"/>
      <c r="H524" s="79"/>
    </row>
    <row r="525" spans="4:8" ht="15.75">
      <c r="D525" s="79"/>
      <c r="E525" s="79"/>
      <c r="F525" s="79"/>
      <c r="G525" s="79"/>
      <c r="H525" s="79"/>
    </row>
    <row r="526" spans="4:8" ht="15.75">
      <c r="D526" s="79"/>
      <c r="E526" s="79"/>
      <c r="F526" s="79"/>
      <c r="G526" s="79"/>
      <c r="H526" s="79"/>
    </row>
    <row r="527" spans="4:8" ht="15.75">
      <c r="D527" s="79"/>
      <c r="E527" s="79"/>
      <c r="F527" s="79"/>
      <c r="G527" s="79"/>
      <c r="H527" s="79"/>
    </row>
    <row r="528" spans="4:8" ht="15.75">
      <c r="D528" s="79"/>
      <c r="E528" s="79"/>
      <c r="F528" s="79"/>
      <c r="G528" s="79"/>
      <c r="H528" s="79"/>
    </row>
    <row r="529" spans="4:8" ht="15.75">
      <c r="D529" s="79"/>
      <c r="E529" s="79"/>
      <c r="F529" s="79"/>
      <c r="G529" s="79"/>
      <c r="H529" s="79"/>
    </row>
    <row r="530" spans="4:8" ht="15.75">
      <c r="D530" s="79"/>
      <c r="E530" s="79"/>
      <c r="F530" s="79"/>
      <c r="G530" s="79"/>
      <c r="H530" s="79"/>
    </row>
    <row r="531" spans="4:8" ht="15.75">
      <c r="D531" s="79"/>
      <c r="E531" s="79"/>
      <c r="F531" s="79"/>
      <c r="G531" s="79"/>
      <c r="H531" s="79"/>
    </row>
    <row r="532" spans="4:8" ht="15.75">
      <c r="D532" s="79"/>
      <c r="E532" s="79"/>
      <c r="F532" s="79"/>
      <c r="G532" s="79"/>
      <c r="H532" s="79"/>
    </row>
    <row r="533" spans="4:8" ht="15.75">
      <c r="D533" s="79"/>
      <c r="E533" s="79"/>
      <c r="F533" s="79"/>
      <c r="G533" s="79"/>
      <c r="H533" s="79"/>
    </row>
    <row r="534" spans="4:8" ht="15.75">
      <c r="D534" s="79"/>
      <c r="E534" s="79"/>
      <c r="F534" s="79"/>
      <c r="G534" s="79"/>
      <c r="H534" s="79"/>
    </row>
    <row r="535" spans="4:8" ht="15.75">
      <c r="D535" s="79"/>
      <c r="E535" s="79"/>
      <c r="F535" s="79"/>
      <c r="G535" s="79"/>
      <c r="H535" s="79"/>
    </row>
    <row r="536" spans="4:8" ht="15.75">
      <c r="D536" s="79"/>
      <c r="E536" s="79"/>
      <c r="F536" s="79"/>
      <c r="G536" s="79"/>
      <c r="H536" s="79"/>
    </row>
    <row r="537" spans="4:8" ht="15.75">
      <c r="D537" s="79"/>
      <c r="E537" s="79"/>
      <c r="F537" s="79"/>
      <c r="G537" s="79"/>
      <c r="H537" s="79"/>
    </row>
    <row r="538" spans="4:8" ht="15.75">
      <c r="D538" s="79"/>
      <c r="E538" s="79"/>
      <c r="F538" s="79"/>
      <c r="G538" s="79"/>
      <c r="H538" s="79"/>
    </row>
    <row r="539" spans="4:8" ht="15.75">
      <c r="D539" s="79"/>
      <c r="E539" s="79"/>
      <c r="F539" s="79"/>
      <c r="G539" s="79"/>
      <c r="H539" s="79"/>
    </row>
    <row r="540" spans="4:8" ht="15.75">
      <c r="D540" s="79"/>
      <c r="E540" s="79"/>
      <c r="F540" s="79"/>
      <c r="G540" s="79"/>
      <c r="H540" s="79"/>
    </row>
    <row r="541" spans="4:8" ht="15.75">
      <c r="D541" s="79"/>
      <c r="E541" s="79"/>
      <c r="F541" s="79"/>
      <c r="G541" s="79"/>
      <c r="H541" s="79"/>
    </row>
    <row r="542" spans="4:8" ht="15.75">
      <c r="D542" s="79"/>
      <c r="E542" s="79"/>
      <c r="F542" s="79"/>
      <c r="G542" s="79"/>
      <c r="H542" s="79"/>
    </row>
    <row r="543" spans="4:8" ht="15.75">
      <c r="D543" s="79"/>
      <c r="E543" s="79"/>
      <c r="F543" s="79"/>
      <c r="G543" s="79"/>
      <c r="H543" s="79"/>
    </row>
    <row r="544" spans="4:8" ht="15.75">
      <c r="D544" s="79"/>
      <c r="E544" s="79"/>
      <c r="F544" s="79"/>
      <c r="G544" s="79"/>
      <c r="H544" s="79"/>
    </row>
    <row r="545" spans="4:8" ht="15.75">
      <c r="D545" s="79"/>
      <c r="E545" s="79"/>
      <c r="F545" s="79"/>
      <c r="G545" s="79"/>
      <c r="H545" s="79"/>
    </row>
    <row r="546" spans="4:8" ht="15.75">
      <c r="D546" s="79"/>
      <c r="E546" s="79"/>
      <c r="F546" s="79"/>
      <c r="G546" s="79"/>
      <c r="H546" s="79"/>
    </row>
    <row r="547" spans="4:8" ht="15.75">
      <c r="D547" s="79"/>
      <c r="E547" s="79"/>
      <c r="F547" s="79"/>
      <c r="G547" s="79"/>
      <c r="H547" s="79"/>
    </row>
    <row r="548" spans="4:8" ht="15.75">
      <c r="D548" s="79"/>
      <c r="E548" s="79"/>
      <c r="F548" s="79"/>
      <c r="G548" s="79"/>
      <c r="H548" s="79"/>
    </row>
    <row r="549" spans="4:8" ht="15.75">
      <c r="D549" s="79"/>
      <c r="E549" s="79"/>
      <c r="F549" s="79"/>
      <c r="G549" s="79"/>
      <c r="H549" s="79"/>
    </row>
    <row r="550" spans="4:8" ht="15.75">
      <c r="D550" s="79"/>
      <c r="E550" s="79"/>
      <c r="F550" s="79"/>
      <c r="G550" s="79"/>
      <c r="H550" s="79"/>
    </row>
    <row r="551" spans="4:8" ht="15.75">
      <c r="D551" s="79"/>
      <c r="E551" s="79"/>
      <c r="F551" s="79"/>
      <c r="G551" s="79"/>
      <c r="H551" s="79"/>
    </row>
    <row r="552" spans="4:8" ht="15.75">
      <c r="D552" s="79"/>
      <c r="E552" s="79"/>
      <c r="F552" s="79"/>
      <c r="G552" s="79"/>
      <c r="H552" s="79"/>
    </row>
    <row r="553" spans="4:8" ht="15.75">
      <c r="D553" s="79"/>
      <c r="E553" s="79"/>
      <c r="F553" s="79"/>
      <c r="G553" s="79"/>
      <c r="H553" s="79"/>
    </row>
    <row r="554" spans="4:8" ht="15.75">
      <c r="D554" s="79"/>
      <c r="E554" s="79"/>
      <c r="F554" s="79"/>
      <c r="G554" s="79"/>
      <c r="H554" s="79"/>
    </row>
    <row r="555" spans="4:8" ht="15.75">
      <c r="D555" s="79"/>
      <c r="E555" s="79"/>
      <c r="F555" s="79"/>
      <c r="G555" s="79"/>
      <c r="H555" s="79"/>
    </row>
    <row r="556" spans="4:8" ht="15.75">
      <c r="D556" s="79"/>
      <c r="E556" s="79"/>
      <c r="F556" s="79"/>
      <c r="G556" s="79"/>
      <c r="H556" s="79"/>
    </row>
    <row r="557" spans="4:8" ht="15.75">
      <c r="D557" s="79"/>
      <c r="E557" s="79"/>
      <c r="F557" s="79"/>
      <c r="G557" s="79"/>
      <c r="H557" s="79"/>
    </row>
    <row r="558" spans="4:8" ht="15.75">
      <c r="D558" s="79"/>
      <c r="E558" s="79"/>
      <c r="F558" s="79"/>
      <c r="G558" s="79"/>
      <c r="H558" s="79"/>
    </row>
    <row r="559" spans="4:8" ht="15.75">
      <c r="D559" s="79"/>
      <c r="E559" s="79"/>
      <c r="F559" s="79"/>
      <c r="G559" s="79"/>
      <c r="H559" s="79"/>
    </row>
    <row r="560" spans="4:8" ht="15.75">
      <c r="D560" s="79"/>
      <c r="E560" s="79"/>
      <c r="F560" s="79"/>
      <c r="G560" s="79"/>
      <c r="H560" s="79"/>
    </row>
    <row r="561" spans="4:8" ht="15.75">
      <c r="D561" s="79"/>
      <c r="E561" s="79"/>
      <c r="F561" s="79"/>
      <c r="G561" s="79"/>
      <c r="H561" s="79"/>
    </row>
    <row r="562" spans="4:8" ht="15.75">
      <c r="D562" s="79"/>
      <c r="E562" s="79"/>
      <c r="F562" s="79"/>
      <c r="G562" s="79"/>
      <c r="H562" s="79"/>
    </row>
    <row r="563" spans="4:8" ht="15.75">
      <c r="D563" s="79"/>
      <c r="E563" s="79"/>
      <c r="F563" s="79"/>
      <c r="G563" s="79"/>
      <c r="H563" s="79"/>
    </row>
    <row r="564" spans="4:8" ht="15.75">
      <c r="D564" s="79"/>
      <c r="E564" s="79"/>
      <c r="F564" s="79"/>
      <c r="G564" s="79"/>
      <c r="H564" s="79"/>
    </row>
    <row r="565" spans="4:8" ht="15.75">
      <c r="D565" s="79"/>
      <c r="E565" s="79"/>
      <c r="F565" s="79"/>
      <c r="G565" s="79"/>
      <c r="H565" s="79"/>
    </row>
    <row r="566" spans="4:8" ht="15.75">
      <c r="D566" s="79"/>
      <c r="E566" s="79"/>
      <c r="F566" s="79"/>
      <c r="G566" s="79"/>
      <c r="H566" s="79"/>
    </row>
    <row r="567" spans="4:8" ht="15.75">
      <c r="D567" s="79"/>
      <c r="E567" s="79"/>
      <c r="F567" s="79"/>
      <c r="G567" s="79"/>
      <c r="H567" s="79"/>
    </row>
    <row r="568" spans="4:8" ht="15.75">
      <c r="D568" s="79"/>
      <c r="E568" s="79"/>
      <c r="F568" s="79"/>
      <c r="G568" s="79"/>
      <c r="H568" s="79"/>
    </row>
    <row r="569" spans="4:8" ht="15.75">
      <c r="D569" s="79"/>
      <c r="E569" s="79"/>
      <c r="F569" s="79"/>
      <c r="G569" s="79"/>
      <c r="H569" s="79"/>
    </row>
    <row r="570" spans="4:8" ht="15.75">
      <c r="D570" s="79"/>
      <c r="E570" s="79"/>
      <c r="F570" s="79"/>
      <c r="G570" s="79"/>
      <c r="H570" s="79"/>
    </row>
    <row r="571" spans="4:8" ht="15.75">
      <c r="D571" s="79"/>
      <c r="E571" s="79"/>
      <c r="F571" s="79"/>
      <c r="G571" s="79"/>
      <c r="H571" s="79"/>
    </row>
    <row r="572" spans="4:8" ht="15.75">
      <c r="D572" s="79"/>
      <c r="E572" s="79"/>
      <c r="F572" s="79"/>
      <c r="G572" s="79"/>
      <c r="H572" s="79"/>
    </row>
    <row r="573" spans="4:8" ht="15.75">
      <c r="D573" s="79"/>
      <c r="E573" s="79"/>
      <c r="F573" s="79"/>
      <c r="G573" s="79"/>
      <c r="H573" s="79"/>
    </row>
    <row r="574" spans="4:8" ht="15.75">
      <c r="D574" s="79"/>
      <c r="E574" s="79"/>
      <c r="F574" s="79"/>
      <c r="G574" s="79"/>
      <c r="H574" s="79"/>
    </row>
    <row r="575" spans="4:8" ht="15.75">
      <c r="D575" s="79"/>
      <c r="E575" s="79"/>
      <c r="F575" s="79"/>
      <c r="G575" s="79"/>
      <c r="H575" s="79"/>
    </row>
    <row r="576" spans="4:8" ht="15.75">
      <c r="D576" s="79"/>
      <c r="E576" s="79"/>
      <c r="F576" s="79"/>
      <c r="G576" s="79"/>
      <c r="H576" s="79"/>
    </row>
    <row r="577" spans="4:8" ht="15.75">
      <c r="D577" s="79"/>
      <c r="E577" s="79"/>
      <c r="F577" s="79"/>
      <c r="G577" s="79"/>
      <c r="H577" s="79"/>
    </row>
    <row r="578" spans="4:8" ht="15.75">
      <c r="D578" s="79"/>
      <c r="E578" s="79"/>
      <c r="F578" s="79"/>
      <c r="G578" s="79"/>
      <c r="H578" s="79"/>
    </row>
    <row r="579" spans="4:8" ht="15.75">
      <c r="D579" s="79"/>
      <c r="E579" s="79"/>
      <c r="F579" s="79"/>
      <c r="G579" s="79"/>
      <c r="H579" s="79"/>
    </row>
    <row r="580" spans="4:8" ht="15.75">
      <c r="D580" s="79"/>
      <c r="E580" s="79"/>
      <c r="F580" s="79"/>
      <c r="G580" s="79"/>
      <c r="H580" s="79"/>
    </row>
    <row r="581" spans="4:8" ht="15.75">
      <c r="D581" s="79"/>
      <c r="E581" s="79"/>
      <c r="F581" s="79"/>
      <c r="G581" s="79"/>
      <c r="H581" s="79"/>
    </row>
    <row r="582" spans="4:8" ht="15.75">
      <c r="D582" s="79"/>
      <c r="E582" s="79"/>
      <c r="F582" s="79"/>
      <c r="G582" s="79"/>
      <c r="H582" s="79"/>
    </row>
    <row r="583" spans="4:8" ht="15.75">
      <c r="D583" s="79"/>
      <c r="E583" s="79"/>
      <c r="F583" s="79"/>
      <c r="G583" s="79"/>
      <c r="H583" s="79"/>
    </row>
    <row r="584" spans="4:8" ht="15.75">
      <c r="D584" s="79"/>
      <c r="E584" s="79"/>
      <c r="F584" s="79"/>
      <c r="G584" s="79"/>
      <c r="H584" s="79"/>
    </row>
    <row r="585" spans="4:8" ht="15.75">
      <c r="D585" s="79"/>
      <c r="E585" s="79"/>
      <c r="F585" s="79"/>
      <c r="G585" s="79"/>
      <c r="H585" s="79"/>
    </row>
    <row r="586" spans="4:8" ht="15.75">
      <c r="D586" s="79"/>
      <c r="E586" s="79"/>
      <c r="F586" s="79"/>
      <c r="G586" s="79"/>
      <c r="H586" s="79"/>
    </row>
    <row r="587" spans="4:8" ht="15.75">
      <c r="D587" s="79"/>
      <c r="E587" s="79"/>
      <c r="F587" s="79"/>
      <c r="G587" s="79"/>
      <c r="H587" s="79"/>
    </row>
    <row r="588" spans="4:8" ht="15.75">
      <c r="D588" s="79"/>
      <c r="E588" s="79"/>
      <c r="F588" s="79"/>
      <c r="G588" s="79"/>
      <c r="H588" s="79"/>
    </row>
    <row r="589" spans="4:8" ht="15.75">
      <c r="D589" s="79"/>
      <c r="E589" s="79"/>
      <c r="F589" s="79"/>
      <c r="G589" s="79"/>
      <c r="H589" s="79"/>
    </row>
    <row r="590" spans="4:8" ht="15.75">
      <c r="D590" s="79"/>
      <c r="E590" s="79"/>
      <c r="F590" s="79"/>
      <c r="G590" s="79"/>
      <c r="H590" s="79"/>
    </row>
    <row r="591" spans="4:8" ht="15.75">
      <c r="D591" s="79"/>
      <c r="E591" s="79"/>
      <c r="F591" s="79"/>
      <c r="G591" s="79"/>
      <c r="H591" s="79"/>
    </row>
    <row r="592" spans="4:8" ht="15.75">
      <c r="D592" s="79"/>
      <c r="E592" s="79"/>
      <c r="F592" s="79"/>
      <c r="G592" s="79"/>
      <c r="H592" s="79"/>
    </row>
    <row r="593" spans="4:8" ht="15.75">
      <c r="D593" s="79"/>
      <c r="E593" s="79"/>
      <c r="F593" s="79"/>
      <c r="G593" s="79"/>
      <c r="H593" s="79"/>
    </row>
    <row r="594" spans="4:8" ht="15.75">
      <c r="D594" s="79"/>
      <c r="E594" s="79"/>
      <c r="F594" s="79"/>
      <c r="G594" s="79"/>
      <c r="H594" s="79"/>
    </row>
    <row r="595" spans="4:8" ht="15.75">
      <c r="D595" s="79"/>
      <c r="E595" s="79"/>
      <c r="F595" s="79"/>
      <c r="G595" s="79"/>
      <c r="H595" s="79"/>
    </row>
    <row r="596" spans="4:8" ht="15.75">
      <c r="D596" s="79"/>
      <c r="E596" s="79"/>
      <c r="F596" s="79"/>
      <c r="G596" s="79"/>
      <c r="H596" s="79"/>
    </row>
    <row r="597" spans="4:8" ht="15.75">
      <c r="D597" s="79"/>
      <c r="E597" s="79"/>
      <c r="F597" s="79"/>
      <c r="G597" s="79"/>
      <c r="H597" s="79"/>
    </row>
    <row r="598" spans="4:8" ht="15.75">
      <c r="D598" s="79"/>
      <c r="E598" s="79"/>
      <c r="F598" s="79"/>
      <c r="G598" s="79"/>
      <c r="H598" s="79"/>
    </row>
    <row r="599" spans="4:8" ht="15.75">
      <c r="D599" s="79"/>
      <c r="E599" s="79"/>
      <c r="F599" s="79"/>
      <c r="G599" s="79"/>
      <c r="H599" s="79"/>
    </row>
    <row r="600" spans="4:8" ht="15.75">
      <c r="D600" s="79"/>
      <c r="E600" s="79"/>
      <c r="F600" s="79"/>
      <c r="G600" s="79"/>
      <c r="H600" s="79"/>
    </row>
    <row r="601" spans="4:8" ht="15.75">
      <c r="D601" s="79"/>
      <c r="E601" s="79"/>
      <c r="F601" s="79"/>
      <c r="G601" s="79"/>
      <c r="H601" s="79"/>
    </row>
    <row r="602" spans="4:8" ht="15.75">
      <c r="D602" s="79"/>
      <c r="E602" s="79"/>
      <c r="F602" s="79"/>
      <c r="G602" s="79"/>
      <c r="H602" s="79"/>
    </row>
    <row r="603" spans="4:8" ht="15.75">
      <c r="D603" s="79"/>
      <c r="E603" s="79"/>
      <c r="F603" s="79"/>
      <c r="G603" s="79"/>
      <c r="H603" s="79"/>
    </row>
    <row r="604" spans="4:8" ht="15.75">
      <c r="D604" s="79"/>
      <c r="E604" s="79"/>
      <c r="F604" s="79"/>
      <c r="G604" s="79"/>
      <c r="H604" s="79"/>
    </row>
    <row r="605" spans="4:8" ht="15.75">
      <c r="D605" s="79"/>
      <c r="E605" s="79"/>
      <c r="F605" s="79"/>
      <c r="G605" s="79"/>
      <c r="H605" s="79"/>
    </row>
    <row r="606" spans="4:8" ht="15.75">
      <c r="D606" s="79"/>
      <c r="E606" s="79"/>
      <c r="F606" s="79"/>
      <c r="G606" s="79"/>
      <c r="H606" s="79"/>
    </row>
    <row r="607" spans="4:8" ht="15.75">
      <c r="D607" s="79"/>
      <c r="E607" s="79"/>
      <c r="F607" s="79"/>
      <c r="G607" s="79"/>
      <c r="H607" s="79"/>
    </row>
    <row r="608" spans="4:8" ht="15.75">
      <c r="D608" s="79"/>
      <c r="E608" s="79"/>
      <c r="F608" s="79"/>
      <c r="G608" s="79"/>
      <c r="H608" s="79"/>
    </row>
    <row r="609" spans="4:8" ht="15.75">
      <c r="D609" s="79"/>
      <c r="E609" s="79"/>
      <c r="F609" s="79"/>
      <c r="G609" s="79"/>
      <c r="H609" s="79"/>
    </row>
    <row r="610" spans="4:8" ht="15.75">
      <c r="D610" s="79"/>
      <c r="E610" s="79"/>
      <c r="F610" s="79"/>
      <c r="G610" s="79"/>
      <c r="H610" s="79"/>
    </row>
    <row r="611" spans="4:8" ht="15.75">
      <c r="D611" s="79"/>
      <c r="E611" s="79"/>
      <c r="F611" s="79"/>
      <c r="G611" s="79"/>
      <c r="H611" s="79"/>
    </row>
    <row r="612" spans="4:8" ht="15.75">
      <c r="D612" s="79"/>
      <c r="E612" s="79"/>
      <c r="F612" s="79"/>
      <c r="G612" s="79"/>
      <c r="H612" s="79"/>
    </row>
    <row r="613" spans="4:8" ht="15.75">
      <c r="D613" s="79"/>
      <c r="E613" s="79"/>
      <c r="F613" s="79"/>
      <c r="G613" s="79"/>
      <c r="H613" s="79"/>
    </row>
    <row r="614" spans="4:8" ht="15.75">
      <c r="D614" s="79"/>
      <c r="E614" s="79"/>
      <c r="F614" s="79"/>
      <c r="G614" s="79"/>
      <c r="H614" s="79"/>
    </row>
    <row r="615" spans="4:8" ht="15.75">
      <c r="D615" s="79"/>
      <c r="E615" s="79"/>
      <c r="F615" s="79"/>
      <c r="G615" s="79"/>
      <c r="H615" s="79"/>
    </row>
    <row r="616" spans="4:8" ht="15.75">
      <c r="D616" s="79"/>
      <c r="E616" s="79"/>
      <c r="F616" s="79"/>
      <c r="G616" s="79"/>
      <c r="H616" s="79"/>
    </row>
    <row r="617" spans="4:8" ht="15.75">
      <c r="D617" s="79"/>
      <c r="E617" s="79"/>
      <c r="F617" s="79"/>
      <c r="G617" s="79"/>
      <c r="H617" s="79"/>
    </row>
    <row r="618" spans="4:8" ht="15.75">
      <c r="D618" s="79"/>
      <c r="E618" s="79"/>
      <c r="F618" s="79"/>
      <c r="G618" s="79"/>
      <c r="H618" s="79"/>
    </row>
    <row r="619" spans="4:8" ht="15.75">
      <c r="D619" s="79"/>
      <c r="E619" s="79"/>
      <c r="F619" s="79"/>
      <c r="G619" s="79"/>
      <c r="H619" s="79"/>
    </row>
    <row r="620" spans="4:8" ht="15.75">
      <c r="D620" s="79"/>
      <c r="E620" s="79"/>
      <c r="F620" s="79"/>
      <c r="G620" s="79"/>
      <c r="H620" s="79"/>
    </row>
    <row r="621" spans="4:8" ht="15.75">
      <c r="D621" s="79"/>
      <c r="E621" s="79"/>
      <c r="F621" s="79"/>
      <c r="G621" s="79"/>
      <c r="H621" s="79"/>
    </row>
    <row r="622" spans="4:8" ht="15.75">
      <c r="D622" s="79"/>
      <c r="E622" s="79"/>
      <c r="F622" s="79"/>
      <c r="G622" s="79"/>
      <c r="H622" s="79"/>
    </row>
    <row r="623" spans="4:8" ht="15.75">
      <c r="D623" s="79"/>
      <c r="E623" s="79"/>
      <c r="F623" s="79"/>
      <c r="G623" s="79"/>
      <c r="H623" s="79"/>
    </row>
    <row r="624" spans="4:8" ht="15.75">
      <c r="D624" s="79"/>
      <c r="E624" s="79"/>
      <c r="F624" s="79"/>
      <c r="G624" s="79"/>
      <c r="H624" s="79"/>
    </row>
    <row r="625" spans="4:8" ht="15.75">
      <c r="D625" s="79"/>
      <c r="E625" s="79"/>
      <c r="F625" s="79"/>
      <c r="G625" s="79"/>
      <c r="H625" s="79"/>
    </row>
    <row r="626" spans="4:8" ht="15.75">
      <c r="D626" s="79"/>
      <c r="E626" s="79"/>
      <c r="F626" s="79"/>
      <c r="G626" s="79"/>
      <c r="H626" s="79"/>
    </row>
    <row r="627" spans="4:8" ht="15.75">
      <c r="D627" s="79"/>
      <c r="E627" s="79"/>
      <c r="F627" s="79"/>
      <c r="G627" s="79"/>
      <c r="H627" s="79"/>
    </row>
    <row r="628" spans="4:8" ht="15.75">
      <c r="D628" s="79"/>
      <c r="E628" s="79"/>
      <c r="F628" s="79"/>
      <c r="G628" s="79"/>
      <c r="H628" s="79"/>
    </row>
    <row r="629" spans="4:8" ht="15.75">
      <c r="D629" s="79"/>
      <c r="E629" s="79"/>
      <c r="F629" s="79"/>
      <c r="G629" s="79"/>
      <c r="H629" s="79"/>
    </row>
    <row r="630" spans="4:8" ht="15.75">
      <c r="D630" s="79"/>
      <c r="E630" s="79"/>
      <c r="F630" s="79"/>
      <c r="G630" s="79"/>
      <c r="H630" s="79"/>
    </row>
    <row r="631" spans="4:8" ht="15.75">
      <c r="D631" s="79"/>
      <c r="E631" s="79"/>
      <c r="F631" s="79"/>
      <c r="G631" s="79"/>
      <c r="H631" s="79"/>
    </row>
    <row r="632" spans="4:8" ht="15.75">
      <c r="D632" s="79"/>
      <c r="E632" s="79"/>
      <c r="F632" s="79"/>
      <c r="G632" s="79"/>
      <c r="H632" s="79"/>
    </row>
    <row r="633" spans="4:8" ht="15.75">
      <c r="D633" s="79"/>
      <c r="E633" s="79"/>
      <c r="F633" s="79"/>
      <c r="G633" s="79"/>
      <c r="H633" s="79"/>
    </row>
    <row r="634" spans="4:8" ht="15.75">
      <c r="D634" s="79"/>
      <c r="E634" s="79"/>
      <c r="F634" s="79"/>
      <c r="G634" s="79"/>
      <c r="H634" s="79"/>
    </row>
    <row r="635" spans="4:8" ht="15.75">
      <c r="D635" s="79"/>
      <c r="E635" s="79"/>
      <c r="F635" s="79"/>
      <c r="G635" s="79"/>
      <c r="H635" s="79"/>
    </row>
    <row r="636" spans="4:8" ht="15.75">
      <c r="D636" s="79"/>
      <c r="E636" s="79"/>
      <c r="F636" s="79"/>
      <c r="G636" s="79"/>
      <c r="H636" s="79"/>
    </row>
    <row r="637" spans="4:8" ht="15.75">
      <c r="D637" s="79"/>
      <c r="E637" s="79"/>
      <c r="F637" s="79"/>
      <c r="G637" s="79"/>
      <c r="H637" s="79"/>
    </row>
    <row r="638" spans="4:8" ht="15.75">
      <c r="D638" s="79"/>
      <c r="E638" s="79"/>
      <c r="F638" s="79"/>
      <c r="G638" s="79"/>
      <c r="H638" s="79"/>
    </row>
    <row r="639" spans="4:8" ht="15.75">
      <c r="D639" s="79"/>
      <c r="E639" s="79"/>
      <c r="F639" s="79"/>
      <c r="G639" s="79"/>
      <c r="H639" s="79"/>
    </row>
    <row r="640" spans="4:8" ht="15.75">
      <c r="D640" s="79"/>
      <c r="E640" s="79"/>
      <c r="F640" s="79"/>
      <c r="G640" s="79"/>
      <c r="H640" s="79"/>
    </row>
    <row r="641" spans="4:8" ht="15.75">
      <c r="D641" s="79"/>
      <c r="E641" s="79"/>
      <c r="F641" s="79"/>
      <c r="G641" s="79"/>
      <c r="H641" s="79"/>
    </row>
    <row r="642" spans="4:8" ht="15.75">
      <c r="D642" s="79"/>
      <c r="E642" s="79"/>
      <c r="F642" s="79"/>
      <c r="G642" s="79"/>
      <c r="H642" s="79"/>
    </row>
    <row r="643" spans="4:8" ht="15.75">
      <c r="D643" s="79"/>
      <c r="E643" s="79"/>
      <c r="F643" s="79"/>
      <c r="G643" s="79"/>
      <c r="H643" s="79"/>
    </row>
    <row r="644" spans="4:8" ht="15.75">
      <c r="D644" s="79"/>
      <c r="E644" s="79"/>
      <c r="F644" s="79"/>
      <c r="G644" s="79"/>
      <c r="H644" s="79"/>
    </row>
    <row r="645" spans="4:8" ht="15.75">
      <c r="D645" s="79"/>
      <c r="E645" s="79"/>
      <c r="F645" s="79"/>
      <c r="G645" s="79"/>
      <c r="H645" s="79"/>
    </row>
    <row r="646" spans="4:8" ht="15.75">
      <c r="D646" s="79"/>
      <c r="E646" s="79"/>
      <c r="F646" s="79"/>
      <c r="G646" s="79"/>
      <c r="H646" s="79"/>
    </row>
    <row r="647" spans="4:8" ht="15.75">
      <c r="D647" s="79"/>
      <c r="E647" s="79"/>
      <c r="F647" s="79"/>
      <c r="G647" s="79"/>
      <c r="H647" s="79"/>
    </row>
    <row r="648" spans="4:8" ht="15.75">
      <c r="D648" s="79"/>
      <c r="E648" s="79"/>
      <c r="F648" s="79"/>
      <c r="G648" s="79"/>
      <c r="H648" s="79"/>
    </row>
    <row r="649" spans="4:8" ht="15.75">
      <c r="D649" s="79"/>
      <c r="E649" s="79"/>
      <c r="F649" s="79"/>
      <c r="G649" s="79"/>
      <c r="H649" s="79"/>
    </row>
    <row r="650" spans="4:8" ht="15.75">
      <c r="D650" s="79"/>
      <c r="E650" s="79"/>
      <c r="F650" s="79"/>
      <c r="G650" s="79"/>
      <c r="H650" s="79"/>
    </row>
    <row r="651" spans="4:8" ht="15.75">
      <c r="D651" s="79"/>
      <c r="E651" s="79"/>
      <c r="F651" s="79"/>
      <c r="G651" s="79"/>
      <c r="H651" s="79"/>
    </row>
    <row r="652" spans="4:8" ht="15.75">
      <c r="D652" s="79"/>
      <c r="E652" s="79"/>
      <c r="F652" s="79"/>
      <c r="G652" s="79"/>
      <c r="H652" s="79"/>
    </row>
    <row r="653" spans="4:8" ht="15.75">
      <c r="D653" s="79"/>
      <c r="E653" s="79"/>
      <c r="F653" s="79"/>
      <c r="G653" s="79"/>
      <c r="H653" s="79"/>
    </row>
    <row r="654" spans="4:8" ht="15.75">
      <c r="D654" s="79"/>
      <c r="E654" s="79"/>
      <c r="F654" s="79"/>
      <c r="G654" s="79"/>
      <c r="H654" s="79"/>
    </row>
    <row r="655" spans="4:8" ht="15.75">
      <c r="D655" s="79"/>
      <c r="E655" s="79"/>
      <c r="F655" s="79"/>
      <c r="G655" s="79"/>
      <c r="H655" s="79"/>
    </row>
    <row r="656" spans="4:8" ht="15.75">
      <c r="D656" s="79"/>
      <c r="E656" s="79"/>
      <c r="F656" s="79"/>
      <c r="G656" s="79"/>
      <c r="H656" s="79"/>
    </row>
    <row r="657" spans="4:8" ht="15.75">
      <c r="D657" s="79"/>
      <c r="E657" s="79"/>
      <c r="F657" s="79"/>
      <c r="G657" s="79"/>
      <c r="H657" s="79"/>
    </row>
    <row r="658" spans="4:8" ht="15.75">
      <c r="D658" s="79"/>
      <c r="E658" s="79"/>
      <c r="F658" s="79"/>
      <c r="G658" s="79"/>
      <c r="H658" s="79"/>
    </row>
    <row r="659" spans="4:8" ht="15.75">
      <c r="D659" s="79"/>
      <c r="E659" s="79"/>
      <c r="F659" s="79"/>
      <c r="G659" s="79"/>
      <c r="H659" s="79"/>
    </row>
    <row r="660" spans="4:8" ht="15.75">
      <c r="D660" s="79"/>
      <c r="E660" s="79"/>
      <c r="F660" s="79"/>
      <c r="G660" s="79"/>
      <c r="H660" s="79"/>
    </row>
    <row r="661" spans="4:8" ht="15.75">
      <c r="D661" s="79"/>
      <c r="E661" s="79"/>
      <c r="F661" s="79"/>
      <c r="G661" s="79"/>
      <c r="H661" s="79"/>
    </row>
    <row r="662" spans="4:8" ht="15.75">
      <c r="D662" s="79"/>
      <c r="E662" s="79"/>
      <c r="F662" s="79"/>
      <c r="G662" s="79"/>
      <c r="H662" s="79"/>
    </row>
    <row r="663" spans="4:8" ht="15.75">
      <c r="D663" s="79"/>
      <c r="E663" s="79"/>
      <c r="F663" s="79"/>
      <c r="G663" s="79"/>
      <c r="H663" s="79"/>
    </row>
    <row r="664" spans="4:8" ht="15.75">
      <c r="D664" s="79"/>
      <c r="E664" s="79"/>
      <c r="F664" s="79"/>
      <c r="G664" s="79"/>
      <c r="H664" s="79"/>
    </row>
    <row r="665" spans="4:8" ht="15.75">
      <c r="D665" s="79"/>
      <c r="E665" s="79"/>
      <c r="F665" s="79"/>
      <c r="G665" s="79"/>
      <c r="H665" s="79"/>
    </row>
    <row r="666" spans="4:8" ht="15.75">
      <c r="D666" s="79"/>
      <c r="E666" s="79"/>
      <c r="F666" s="79"/>
      <c r="G666" s="79"/>
      <c r="H666" s="79"/>
    </row>
    <row r="667" spans="4:8" ht="15.75">
      <c r="D667" s="79"/>
      <c r="E667" s="79"/>
      <c r="F667" s="79"/>
      <c r="G667" s="79"/>
      <c r="H667" s="79"/>
    </row>
    <row r="668" spans="4:8" ht="15.75">
      <c r="D668" s="79"/>
      <c r="E668" s="79"/>
      <c r="F668" s="79"/>
      <c r="G668" s="79"/>
      <c r="H668" s="79"/>
    </row>
    <row r="669" spans="4:8" ht="15.75">
      <c r="D669" s="79"/>
      <c r="E669" s="79"/>
      <c r="F669" s="79"/>
      <c r="G669" s="79"/>
      <c r="H669" s="79"/>
    </row>
    <row r="670" spans="4:8" ht="15.75">
      <c r="D670" s="79"/>
      <c r="E670" s="79"/>
      <c r="F670" s="79"/>
      <c r="G670" s="79"/>
      <c r="H670" s="79"/>
    </row>
    <row r="671" spans="4:8" ht="15.75">
      <c r="D671" s="79"/>
      <c r="E671" s="79"/>
      <c r="F671" s="79"/>
      <c r="G671" s="79"/>
      <c r="H671" s="79"/>
    </row>
    <row r="672" spans="4:8" ht="15.75">
      <c r="D672" s="79"/>
      <c r="E672" s="79"/>
      <c r="F672" s="79"/>
      <c r="G672" s="79"/>
      <c r="H672" s="79"/>
    </row>
    <row r="673" spans="4:8" ht="15.75">
      <c r="D673" s="79"/>
      <c r="E673" s="79"/>
      <c r="F673" s="79"/>
      <c r="G673" s="79"/>
      <c r="H673" s="79"/>
    </row>
    <row r="674" spans="4:8" ht="15.75">
      <c r="D674" s="79"/>
      <c r="E674" s="79"/>
      <c r="F674" s="79"/>
      <c r="G674" s="79"/>
      <c r="H674" s="79"/>
    </row>
    <row r="675" spans="4:8" ht="15.75">
      <c r="D675" s="79"/>
      <c r="E675" s="79"/>
      <c r="F675" s="79"/>
      <c r="G675" s="79"/>
      <c r="H675" s="79"/>
    </row>
    <row r="676" spans="4:8" ht="15.75">
      <c r="D676" s="79"/>
      <c r="E676" s="79"/>
      <c r="F676" s="79"/>
      <c r="G676" s="79"/>
      <c r="H676" s="79"/>
    </row>
    <row r="677" spans="4:8" ht="15.75">
      <c r="D677" s="79"/>
      <c r="E677" s="79"/>
      <c r="F677" s="79"/>
      <c r="G677" s="79"/>
      <c r="H677" s="79"/>
    </row>
    <row r="678" spans="4:8" ht="15.75">
      <c r="D678" s="79"/>
      <c r="E678" s="79"/>
      <c r="F678" s="79"/>
      <c r="G678" s="79"/>
      <c r="H678" s="79"/>
    </row>
    <row r="679" spans="4:8" ht="15.75">
      <c r="D679" s="79"/>
      <c r="E679" s="79"/>
      <c r="F679" s="79"/>
      <c r="G679" s="79"/>
      <c r="H679" s="79"/>
    </row>
    <row r="680" spans="4:8" ht="15.75">
      <c r="D680" s="79"/>
      <c r="E680" s="79"/>
      <c r="F680" s="79"/>
      <c r="G680" s="79"/>
      <c r="H680" s="79"/>
    </row>
    <row r="681" spans="4:8" ht="15.75">
      <c r="D681" s="79"/>
      <c r="E681" s="79"/>
      <c r="F681" s="79"/>
      <c r="G681" s="79"/>
      <c r="H681" s="79"/>
    </row>
    <row r="682" spans="4:8" ht="15.75">
      <c r="D682" s="79"/>
      <c r="E682" s="79"/>
      <c r="F682" s="79"/>
      <c r="G682" s="79"/>
      <c r="H682" s="79"/>
    </row>
    <row r="683" spans="4:8" ht="15.75">
      <c r="D683" s="79"/>
      <c r="E683" s="79"/>
      <c r="F683" s="79"/>
      <c r="G683" s="79"/>
      <c r="H683" s="79"/>
    </row>
    <row r="684" spans="4:8" ht="15.75">
      <c r="D684" s="79"/>
      <c r="E684" s="79"/>
      <c r="F684" s="79"/>
      <c r="G684" s="79"/>
      <c r="H684" s="79"/>
    </row>
    <row r="685" spans="4:8" ht="15.75">
      <c r="D685" s="79"/>
      <c r="E685" s="79"/>
      <c r="F685" s="79"/>
      <c r="G685" s="79"/>
      <c r="H685" s="79"/>
    </row>
    <row r="686" spans="4:8" ht="15.75">
      <c r="D686" s="79"/>
      <c r="E686" s="79"/>
      <c r="F686" s="79"/>
      <c r="G686" s="79"/>
      <c r="H686" s="79"/>
    </row>
    <row r="687" spans="4:8" ht="15.75">
      <c r="D687" s="79"/>
      <c r="E687" s="79"/>
      <c r="F687" s="79"/>
      <c r="G687" s="79"/>
      <c r="H687" s="79"/>
    </row>
    <row r="688" spans="4:8" ht="15.75">
      <c r="D688" s="79"/>
      <c r="E688" s="79"/>
      <c r="F688" s="79"/>
      <c r="G688" s="79"/>
      <c r="H688" s="79"/>
    </row>
    <row r="689" spans="4:8" ht="15.75">
      <c r="D689" s="79"/>
      <c r="E689" s="79"/>
      <c r="F689" s="79"/>
      <c r="G689" s="79"/>
      <c r="H689" s="79"/>
    </row>
    <row r="690" spans="4:8" ht="15.75">
      <c r="D690" s="79"/>
      <c r="E690" s="79"/>
      <c r="F690" s="79"/>
      <c r="G690" s="79"/>
      <c r="H690" s="79"/>
    </row>
    <row r="691" spans="4:8" ht="15.75">
      <c r="D691" s="79"/>
      <c r="E691" s="79"/>
      <c r="F691" s="79"/>
      <c r="G691" s="79"/>
      <c r="H691" s="79"/>
    </row>
    <row r="692" spans="4:8" ht="15.75">
      <c r="D692" s="79"/>
      <c r="E692" s="79"/>
      <c r="F692" s="79"/>
      <c r="G692" s="79"/>
      <c r="H692" s="79"/>
    </row>
    <row r="693" spans="4:8" ht="15.75">
      <c r="D693" s="79"/>
      <c r="E693" s="79"/>
      <c r="F693" s="79"/>
      <c r="G693" s="79"/>
      <c r="H693" s="79"/>
    </row>
    <row r="694" spans="4:8" ht="15.75">
      <c r="D694" s="79"/>
      <c r="E694" s="79"/>
      <c r="F694" s="79"/>
      <c r="G694" s="79"/>
      <c r="H694" s="79"/>
    </row>
    <row r="695" spans="4:8" ht="15.75">
      <c r="D695" s="79"/>
      <c r="E695" s="79"/>
      <c r="F695" s="79"/>
      <c r="G695" s="79"/>
      <c r="H695" s="79"/>
    </row>
    <row r="696" spans="4:8" ht="15.75">
      <c r="D696" s="79"/>
      <c r="E696" s="79"/>
      <c r="F696" s="79"/>
      <c r="G696" s="79"/>
      <c r="H696" s="79"/>
    </row>
    <row r="697" spans="4:8" ht="15.75">
      <c r="D697" s="79"/>
      <c r="E697" s="79"/>
      <c r="F697" s="79"/>
      <c r="G697" s="79"/>
      <c r="H697" s="79"/>
    </row>
    <row r="698" spans="4:8" ht="15.75">
      <c r="D698" s="79"/>
      <c r="E698" s="79"/>
      <c r="F698" s="79"/>
      <c r="G698" s="79"/>
      <c r="H698" s="79"/>
    </row>
    <row r="699" spans="4:8" ht="15.75">
      <c r="D699" s="79"/>
      <c r="E699" s="79"/>
      <c r="F699" s="79"/>
      <c r="G699" s="79"/>
      <c r="H699" s="79"/>
    </row>
    <row r="700" spans="4:8" ht="15.75">
      <c r="D700" s="79"/>
      <c r="E700" s="79"/>
      <c r="F700" s="79"/>
      <c r="G700" s="79"/>
      <c r="H700" s="79"/>
    </row>
    <row r="701" spans="4:8" ht="15.75">
      <c r="D701" s="79"/>
      <c r="E701" s="79"/>
      <c r="F701" s="79"/>
      <c r="G701" s="79"/>
      <c r="H701" s="79"/>
    </row>
    <row r="702" spans="4:8" ht="15.75">
      <c r="D702" s="79"/>
      <c r="E702" s="79"/>
      <c r="F702" s="79"/>
      <c r="G702" s="79"/>
      <c r="H702" s="79"/>
    </row>
    <row r="703" spans="4:8" ht="15.75">
      <c r="D703" s="79"/>
      <c r="E703" s="79"/>
      <c r="F703" s="79"/>
      <c r="G703" s="79"/>
      <c r="H703" s="79"/>
    </row>
    <row r="704" spans="4:8" ht="15.75">
      <c r="D704" s="79"/>
      <c r="E704" s="79"/>
      <c r="F704" s="79"/>
      <c r="G704" s="79"/>
      <c r="H704" s="79"/>
    </row>
    <row r="705" spans="4:8" ht="15.75">
      <c r="D705" s="79"/>
      <c r="E705" s="79"/>
      <c r="F705" s="79"/>
      <c r="G705" s="79"/>
      <c r="H705" s="79"/>
    </row>
    <row r="706" spans="4:8" ht="15.75">
      <c r="D706" s="79"/>
      <c r="E706" s="79"/>
      <c r="F706" s="79"/>
      <c r="G706" s="79"/>
      <c r="H706" s="79"/>
    </row>
    <row r="707" spans="4:8" ht="15.75">
      <c r="D707" s="79"/>
      <c r="E707" s="79"/>
      <c r="F707" s="79"/>
      <c r="G707" s="79"/>
      <c r="H707" s="79"/>
    </row>
    <row r="708" spans="4:8" ht="15.75">
      <c r="D708" s="79"/>
      <c r="E708" s="79"/>
      <c r="F708" s="79"/>
      <c r="G708" s="79"/>
      <c r="H708" s="79"/>
    </row>
    <row r="709" spans="4:8" ht="15.75">
      <c r="D709" s="79"/>
      <c r="E709" s="79"/>
      <c r="F709" s="79"/>
      <c r="G709" s="79"/>
      <c r="H709" s="79"/>
    </row>
    <row r="710" spans="4:8" ht="15.75">
      <c r="D710" s="79"/>
      <c r="E710" s="79"/>
      <c r="F710" s="79"/>
      <c r="G710" s="79"/>
      <c r="H710" s="79"/>
    </row>
    <row r="711" spans="4:8" ht="15.75">
      <c r="D711" s="79"/>
      <c r="E711" s="79"/>
      <c r="F711" s="79"/>
      <c r="G711" s="79"/>
      <c r="H711" s="79"/>
    </row>
    <row r="712" spans="4:8" ht="15.75">
      <c r="D712" s="79"/>
      <c r="E712" s="79"/>
      <c r="F712" s="79"/>
      <c r="G712" s="79"/>
      <c r="H712" s="79"/>
    </row>
    <row r="713" spans="4:8" ht="15.75">
      <c r="D713" s="79"/>
      <c r="E713" s="79"/>
      <c r="F713" s="79"/>
      <c r="G713" s="79"/>
      <c r="H713" s="79"/>
    </row>
    <row r="714" spans="4:8" ht="15.75">
      <c r="D714" s="79"/>
      <c r="E714" s="79"/>
      <c r="F714" s="79"/>
      <c r="G714" s="79"/>
      <c r="H714" s="79"/>
    </row>
    <row r="715" spans="4:8" ht="15.75">
      <c r="D715" s="79"/>
      <c r="E715" s="79"/>
      <c r="F715" s="79"/>
      <c r="G715" s="79"/>
      <c r="H715" s="79"/>
    </row>
    <row r="716" spans="4:8" ht="15.75">
      <c r="D716" s="79"/>
      <c r="E716" s="79"/>
      <c r="F716" s="79"/>
      <c r="G716" s="79"/>
      <c r="H716" s="79"/>
    </row>
    <row r="717" spans="4:8" ht="15.75">
      <c r="D717" s="79"/>
      <c r="E717" s="79"/>
      <c r="F717" s="79"/>
      <c r="G717" s="79"/>
      <c r="H717" s="79"/>
    </row>
    <row r="718" spans="4:8" ht="15.75">
      <c r="D718" s="79"/>
      <c r="E718" s="79"/>
      <c r="F718" s="79"/>
      <c r="G718" s="79"/>
      <c r="H718" s="79"/>
    </row>
    <row r="719" spans="4:8" ht="15.75">
      <c r="D719" s="79"/>
      <c r="E719" s="79"/>
      <c r="F719" s="79"/>
      <c r="G719" s="79"/>
      <c r="H719" s="79"/>
    </row>
    <row r="720" spans="4:8" ht="15.75">
      <c r="D720" s="79"/>
      <c r="E720" s="79"/>
      <c r="F720" s="79"/>
      <c r="G720" s="79"/>
      <c r="H720" s="79"/>
    </row>
    <row r="721" spans="4:8" ht="15.75">
      <c r="D721" s="79"/>
      <c r="E721" s="79"/>
      <c r="F721" s="79"/>
      <c r="G721" s="79"/>
      <c r="H721" s="79"/>
    </row>
    <row r="722" spans="4:8" ht="15.75">
      <c r="D722" s="79"/>
      <c r="E722" s="79"/>
      <c r="F722" s="79"/>
      <c r="G722" s="79"/>
      <c r="H722" s="79"/>
    </row>
    <row r="723" spans="4:8" ht="15.75">
      <c r="D723" s="79"/>
      <c r="E723" s="79"/>
      <c r="F723" s="79"/>
      <c r="G723" s="79"/>
      <c r="H723" s="79"/>
    </row>
    <row r="724" spans="4:8" ht="15.75">
      <c r="D724" s="79"/>
      <c r="E724" s="79"/>
      <c r="F724" s="79"/>
      <c r="G724" s="79"/>
      <c r="H724" s="79"/>
    </row>
    <row r="725" spans="4:8" ht="15.75">
      <c r="D725" s="79"/>
      <c r="E725" s="79"/>
      <c r="F725" s="79"/>
      <c r="G725" s="79"/>
      <c r="H725" s="79"/>
    </row>
    <row r="726" spans="4:8" ht="15.75">
      <c r="D726" s="79"/>
      <c r="E726" s="79"/>
      <c r="F726" s="79"/>
      <c r="G726" s="79"/>
      <c r="H726" s="79"/>
    </row>
    <row r="727" spans="4:8" ht="15.75">
      <c r="D727" s="79"/>
      <c r="E727" s="79"/>
      <c r="F727" s="79"/>
      <c r="G727" s="79"/>
      <c r="H727" s="79"/>
    </row>
    <row r="728" spans="4:8" ht="15.75">
      <c r="D728" s="79"/>
      <c r="E728" s="79"/>
      <c r="F728" s="79"/>
      <c r="G728" s="79"/>
      <c r="H728" s="79"/>
    </row>
    <row r="729" spans="4:8" ht="15.75">
      <c r="D729" s="79"/>
      <c r="E729" s="79"/>
      <c r="F729" s="79"/>
      <c r="G729" s="79"/>
      <c r="H729" s="79"/>
    </row>
    <row r="730" spans="4:8" ht="15.75">
      <c r="D730" s="79"/>
      <c r="E730" s="79"/>
      <c r="F730" s="79"/>
      <c r="G730" s="79"/>
      <c r="H730" s="79"/>
    </row>
    <row r="731" spans="4:8" ht="15.75">
      <c r="D731" s="79"/>
      <c r="E731" s="79"/>
      <c r="F731" s="79"/>
      <c r="G731" s="79"/>
      <c r="H731" s="79"/>
    </row>
    <row r="732" spans="4:8" ht="15.75">
      <c r="D732" s="79"/>
      <c r="E732" s="79"/>
      <c r="F732" s="79"/>
      <c r="G732" s="79"/>
      <c r="H732" s="79"/>
    </row>
    <row r="733" spans="4:8" ht="15.75">
      <c r="D733" s="79"/>
      <c r="E733" s="79"/>
      <c r="F733" s="79"/>
      <c r="G733" s="79"/>
      <c r="H733" s="79"/>
    </row>
    <row r="734" spans="4:8" ht="15.75">
      <c r="D734" s="79"/>
      <c r="E734" s="79"/>
      <c r="F734" s="79"/>
      <c r="G734" s="79"/>
      <c r="H734" s="79"/>
    </row>
    <row r="735" spans="4:8" ht="15.75">
      <c r="D735" s="79"/>
      <c r="E735" s="79"/>
      <c r="F735" s="79"/>
      <c r="G735" s="79"/>
      <c r="H735" s="79"/>
    </row>
    <row r="736" spans="4:8" ht="15.75">
      <c r="D736" s="79"/>
      <c r="E736" s="79"/>
      <c r="F736" s="79"/>
      <c r="G736" s="79"/>
      <c r="H736" s="79"/>
    </row>
    <row r="737" spans="4:8" ht="15.75">
      <c r="D737" s="79"/>
      <c r="E737" s="79"/>
      <c r="F737" s="79"/>
      <c r="G737" s="79"/>
      <c r="H737" s="79"/>
    </row>
    <row r="738" spans="4:8" ht="15.75">
      <c r="D738" s="79"/>
      <c r="E738" s="79"/>
      <c r="F738" s="79"/>
      <c r="G738" s="79"/>
      <c r="H738" s="79"/>
    </row>
    <row r="739" spans="4:8" ht="15.75">
      <c r="D739" s="79"/>
      <c r="E739" s="79"/>
      <c r="F739" s="79"/>
      <c r="G739" s="79"/>
      <c r="H739" s="79"/>
    </row>
    <row r="740" spans="4:8" ht="15.75">
      <c r="D740" s="79"/>
      <c r="E740" s="79"/>
      <c r="F740" s="79"/>
      <c r="G740" s="79"/>
      <c r="H740" s="79"/>
    </row>
    <row r="741" spans="4:8" ht="15.75">
      <c r="D741" s="79"/>
      <c r="E741" s="79"/>
      <c r="F741" s="79"/>
      <c r="G741" s="79"/>
      <c r="H741" s="79"/>
    </row>
    <row r="742" spans="4:8" ht="15.75">
      <c r="D742" s="79"/>
      <c r="E742" s="79"/>
      <c r="F742" s="79"/>
      <c r="G742" s="79"/>
      <c r="H742" s="79"/>
    </row>
    <row r="743" spans="4:8" ht="15.75">
      <c r="D743" s="79"/>
      <c r="E743" s="79"/>
      <c r="F743" s="79"/>
      <c r="G743" s="79"/>
      <c r="H743" s="79"/>
    </row>
    <row r="744" spans="4:8" ht="15.75">
      <c r="D744" s="79"/>
      <c r="E744" s="79"/>
      <c r="F744" s="79"/>
      <c r="G744" s="79"/>
      <c r="H744" s="79"/>
    </row>
    <row r="745" spans="4:8" ht="15.75">
      <c r="D745" s="79"/>
      <c r="E745" s="79"/>
      <c r="F745" s="79"/>
      <c r="G745" s="79"/>
      <c r="H745" s="79"/>
    </row>
    <row r="746" spans="4:8" ht="15.75">
      <c r="D746" s="79"/>
      <c r="E746" s="79"/>
      <c r="F746" s="79"/>
      <c r="G746" s="79"/>
      <c r="H746" s="79"/>
    </row>
    <row r="747" spans="4:8" ht="15.75">
      <c r="D747" s="79"/>
      <c r="E747" s="79"/>
      <c r="F747" s="79"/>
      <c r="G747" s="79"/>
      <c r="H747" s="79"/>
    </row>
    <row r="748" spans="4:8" ht="15.75">
      <c r="D748" s="79"/>
      <c r="E748" s="79"/>
      <c r="F748" s="79"/>
      <c r="G748" s="79"/>
      <c r="H748" s="79"/>
    </row>
    <row r="749" spans="4:8" ht="15.75">
      <c r="D749" s="79"/>
      <c r="E749" s="79"/>
      <c r="F749" s="79"/>
      <c r="G749" s="79"/>
      <c r="H749" s="79"/>
    </row>
    <row r="750" spans="4:8" ht="15.75">
      <c r="D750" s="79"/>
      <c r="E750" s="79"/>
      <c r="F750" s="79"/>
      <c r="G750" s="79"/>
      <c r="H750" s="79"/>
    </row>
    <row r="751" spans="4:8" ht="15.75">
      <c r="D751" s="79"/>
      <c r="E751" s="79"/>
      <c r="F751" s="79"/>
      <c r="G751" s="79"/>
      <c r="H751" s="79"/>
    </row>
    <row r="752" spans="4:8" ht="15.75">
      <c r="D752" s="79"/>
      <c r="E752" s="79"/>
      <c r="F752" s="79"/>
      <c r="G752" s="79"/>
      <c r="H752" s="79"/>
    </row>
    <row r="753" spans="4:8" ht="15.75">
      <c r="D753" s="79"/>
      <c r="E753" s="79"/>
      <c r="F753" s="79"/>
      <c r="G753" s="79"/>
      <c r="H753" s="79"/>
    </row>
    <row r="754" spans="4:8" ht="15.75">
      <c r="D754" s="79"/>
      <c r="E754" s="79"/>
      <c r="F754" s="79"/>
      <c r="G754" s="79"/>
      <c r="H754" s="79"/>
    </row>
    <row r="755" spans="4:8" ht="15.75">
      <c r="D755" s="79"/>
      <c r="E755" s="79"/>
      <c r="F755" s="79"/>
      <c r="G755" s="79"/>
      <c r="H755" s="79"/>
    </row>
    <row r="756" spans="4:8" ht="15.75">
      <c r="D756" s="79"/>
      <c r="E756" s="79"/>
      <c r="F756" s="79"/>
      <c r="G756" s="79"/>
      <c r="H756" s="79"/>
    </row>
    <row r="757" spans="4:8" ht="15.75">
      <c r="D757" s="79"/>
      <c r="E757" s="79"/>
      <c r="F757" s="79"/>
      <c r="G757" s="79"/>
      <c r="H757" s="79"/>
    </row>
    <row r="758" spans="4:8" ht="15.75">
      <c r="D758" s="79"/>
      <c r="E758" s="79"/>
      <c r="F758" s="79"/>
      <c r="G758" s="79"/>
      <c r="H758" s="79"/>
    </row>
    <row r="759" spans="4:8" ht="15.75">
      <c r="D759" s="79"/>
      <c r="E759" s="79"/>
      <c r="F759" s="79"/>
      <c r="G759" s="79"/>
      <c r="H759" s="79"/>
    </row>
    <row r="760" spans="4:8" ht="15.75">
      <c r="D760" s="79"/>
      <c r="E760" s="79"/>
      <c r="F760" s="79"/>
      <c r="G760" s="79"/>
      <c r="H760" s="79"/>
    </row>
    <row r="761" spans="4:8" ht="15.75">
      <c r="D761" s="79"/>
      <c r="E761" s="79"/>
      <c r="F761" s="79"/>
      <c r="G761" s="79"/>
      <c r="H761" s="79"/>
    </row>
    <row r="762" spans="4:8" ht="15.75">
      <c r="D762" s="79"/>
      <c r="E762" s="79"/>
      <c r="F762" s="79"/>
      <c r="G762" s="79"/>
      <c r="H762" s="79"/>
    </row>
    <row r="763" spans="4:8" ht="15.75">
      <c r="D763" s="79"/>
      <c r="E763" s="79"/>
      <c r="F763" s="79"/>
      <c r="G763" s="79"/>
      <c r="H763" s="79"/>
    </row>
    <row r="764" spans="4:8" ht="15.75">
      <c r="D764" s="79"/>
      <c r="E764" s="79"/>
      <c r="F764" s="79"/>
      <c r="G764" s="79"/>
      <c r="H764" s="79"/>
    </row>
    <row r="765" spans="4:8" ht="15.75">
      <c r="D765" s="79"/>
      <c r="E765" s="79"/>
      <c r="F765" s="79"/>
      <c r="G765" s="79"/>
      <c r="H765" s="79"/>
    </row>
    <row r="766" spans="4:8" ht="15.75">
      <c r="D766" s="79"/>
      <c r="E766" s="79"/>
      <c r="F766" s="79"/>
      <c r="G766" s="79"/>
      <c r="H766" s="79"/>
    </row>
    <row r="767" spans="4:8" ht="15.75">
      <c r="D767" s="79"/>
      <c r="E767" s="79"/>
      <c r="F767" s="79"/>
      <c r="G767" s="79"/>
      <c r="H767" s="79"/>
    </row>
    <row r="768" spans="4:8" ht="15.75">
      <c r="D768" s="79"/>
      <c r="E768" s="79"/>
      <c r="F768" s="79"/>
      <c r="G768" s="79"/>
      <c r="H768" s="79"/>
    </row>
    <row r="769" spans="4:8" ht="15.75">
      <c r="D769" s="79"/>
      <c r="E769" s="79"/>
      <c r="F769" s="79"/>
      <c r="G769" s="79"/>
      <c r="H769" s="79"/>
    </row>
    <row r="770" spans="4:8" ht="15.75">
      <c r="D770" s="79"/>
      <c r="E770" s="79"/>
      <c r="F770" s="79"/>
      <c r="G770" s="79"/>
      <c r="H770" s="79"/>
    </row>
    <row r="771" spans="4:8" ht="15.75">
      <c r="D771" s="79"/>
      <c r="E771" s="79"/>
      <c r="F771" s="79"/>
      <c r="G771" s="79"/>
      <c r="H771" s="79"/>
    </row>
    <row r="772" spans="4:8" ht="15.75">
      <c r="D772" s="79"/>
      <c r="E772" s="79"/>
      <c r="F772" s="79"/>
      <c r="G772" s="79"/>
      <c r="H772" s="79"/>
    </row>
    <row r="773" spans="4:8" ht="15.75">
      <c r="D773" s="79"/>
      <c r="E773" s="79"/>
      <c r="F773" s="79"/>
      <c r="G773" s="79"/>
      <c r="H773" s="79"/>
    </row>
    <row r="774" spans="4:8" ht="15.75">
      <c r="D774" s="79"/>
      <c r="E774" s="79"/>
      <c r="F774" s="79"/>
      <c r="G774" s="79"/>
      <c r="H774" s="79"/>
    </row>
    <row r="775" spans="4:8" ht="15.75">
      <c r="D775" s="79"/>
      <c r="E775" s="79"/>
      <c r="F775" s="79"/>
      <c r="G775" s="79"/>
      <c r="H775" s="79"/>
    </row>
    <row r="776" spans="4:8" ht="15.75">
      <c r="D776" s="79"/>
      <c r="E776" s="79"/>
      <c r="F776" s="79"/>
      <c r="G776" s="79"/>
      <c r="H776" s="79"/>
    </row>
    <row r="777" spans="4:8" ht="15.75">
      <c r="D777" s="79"/>
      <c r="E777" s="79"/>
      <c r="F777" s="79"/>
      <c r="G777" s="79"/>
      <c r="H777" s="79"/>
    </row>
    <row r="778" spans="4:8" ht="15.75">
      <c r="D778" s="79"/>
      <c r="E778" s="79"/>
      <c r="F778" s="79"/>
      <c r="G778" s="79"/>
      <c r="H778" s="79"/>
    </row>
    <row r="779" spans="4:8" ht="15.75">
      <c r="D779" s="79"/>
      <c r="E779" s="79"/>
      <c r="F779" s="79"/>
      <c r="G779" s="79"/>
      <c r="H779" s="79"/>
    </row>
    <row r="780" spans="4:8" ht="15.75">
      <c r="D780" s="79"/>
      <c r="E780" s="79"/>
      <c r="F780" s="79"/>
      <c r="G780" s="79"/>
      <c r="H780" s="79"/>
    </row>
    <row r="781" spans="4:8" ht="15.75">
      <c r="D781" s="79"/>
      <c r="E781" s="79"/>
      <c r="F781" s="79"/>
      <c r="G781" s="79"/>
      <c r="H781" s="79"/>
    </row>
    <row r="782" spans="4:8" ht="15.75">
      <c r="D782" s="79"/>
      <c r="E782" s="79"/>
      <c r="F782" s="79"/>
      <c r="G782" s="79"/>
      <c r="H782" s="79"/>
    </row>
    <row r="783" spans="4:8" ht="15.75">
      <c r="D783" s="79"/>
      <c r="E783" s="79"/>
      <c r="F783" s="79"/>
      <c r="G783" s="79"/>
      <c r="H783" s="79"/>
    </row>
    <row r="784" spans="4:8" ht="15.75">
      <c r="D784" s="79"/>
      <c r="E784" s="79"/>
      <c r="F784" s="79"/>
      <c r="G784" s="79"/>
      <c r="H784" s="79"/>
    </row>
    <row r="785" spans="4:8" ht="15.75">
      <c r="D785" s="79"/>
      <c r="E785" s="79"/>
      <c r="F785" s="79"/>
      <c r="G785" s="79"/>
      <c r="H785" s="79"/>
    </row>
    <row r="786" spans="4:8" ht="15.75">
      <c r="D786" s="79"/>
      <c r="E786" s="79"/>
      <c r="F786" s="79"/>
      <c r="G786" s="79"/>
      <c r="H786" s="79"/>
    </row>
    <row r="787" spans="4:8" ht="15.75">
      <c r="D787" s="79"/>
      <c r="E787" s="79"/>
      <c r="F787" s="79"/>
      <c r="G787" s="79"/>
      <c r="H787" s="79"/>
    </row>
    <row r="788" spans="4:8" ht="15.75">
      <c r="D788" s="79"/>
      <c r="E788" s="79"/>
      <c r="F788" s="79"/>
      <c r="G788" s="79"/>
      <c r="H788" s="79"/>
    </row>
    <row r="789" spans="4:8" ht="15.75">
      <c r="D789" s="79"/>
      <c r="E789" s="79"/>
      <c r="F789" s="79"/>
      <c r="G789" s="79"/>
      <c r="H789" s="79"/>
    </row>
    <row r="790" spans="4:8" ht="15.75">
      <c r="D790" s="79"/>
      <c r="E790" s="79"/>
      <c r="F790" s="79"/>
      <c r="G790" s="79"/>
      <c r="H790" s="79"/>
    </row>
    <row r="791" spans="4:8" ht="15.75">
      <c r="D791" s="79"/>
      <c r="E791" s="79"/>
      <c r="F791" s="79"/>
      <c r="G791" s="79"/>
      <c r="H791" s="79"/>
    </row>
    <row r="792" spans="4:8" ht="15.75">
      <c r="D792" s="79"/>
      <c r="E792" s="79"/>
      <c r="F792" s="79"/>
      <c r="G792" s="79"/>
      <c r="H792" s="79"/>
    </row>
    <row r="793" spans="4:8" ht="15.75">
      <c r="D793" s="79"/>
      <c r="E793" s="79"/>
      <c r="F793" s="79"/>
      <c r="G793" s="79"/>
      <c r="H793" s="79"/>
    </row>
    <row r="794" spans="4:8" ht="15.75">
      <c r="D794" s="79"/>
      <c r="E794" s="79"/>
      <c r="F794" s="79"/>
      <c r="G794" s="79"/>
      <c r="H794" s="79"/>
    </row>
    <row r="795" spans="4:8" ht="15.75">
      <c r="D795" s="79"/>
      <c r="E795" s="79"/>
      <c r="F795" s="79"/>
      <c r="G795" s="79"/>
      <c r="H795" s="79"/>
    </row>
    <row r="796" spans="4:8" ht="15.75">
      <c r="D796" s="79"/>
      <c r="E796" s="79"/>
      <c r="F796" s="79"/>
      <c r="G796" s="79"/>
      <c r="H796" s="79"/>
    </row>
    <row r="797" spans="4:8" ht="15.75">
      <c r="D797" s="79"/>
      <c r="E797" s="79"/>
      <c r="F797" s="79"/>
      <c r="G797" s="79"/>
      <c r="H797" s="79"/>
    </row>
    <row r="798" spans="4:8" ht="15.75">
      <c r="D798" s="79"/>
      <c r="E798" s="79"/>
      <c r="F798" s="79"/>
      <c r="G798" s="79"/>
      <c r="H798" s="79"/>
    </row>
    <row r="799" spans="4:8" ht="15.75">
      <c r="D799" s="79"/>
      <c r="E799" s="79"/>
      <c r="F799" s="79"/>
      <c r="G799" s="79"/>
      <c r="H799" s="79"/>
    </row>
    <row r="800" spans="4:8" ht="15.75">
      <c r="D800" s="79"/>
      <c r="E800" s="79"/>
      <c r="F800" s="79"/>
      <c r="G800" s="79"/>
      <c r="H800" s="79"/>
    </row>
    <row r="801" spans="4:8" ht="15.75">
      <c r="D801" s="79"/>
      <c r="E801" s="79"/>
      <c r="F801" s="79"/>
      <c r="G801" s="79"/>
      <c r="H801" s="79"/>
    </row>
    <row r="802" spans="4:8" ht="15.75">
      <c r="D802" s="79"/>
      <c r="E802" s="79"/>
      <c r="F802" s="79"/>
      <c r="G802" s="79"/>
      <c r="H802" s="79"/>
    </row>
    <row r="803" spans="4:8" ht="15.75">
      <c r="D803" s="79"/>
      <c r="E803" s="79"/>
      <c r="F803" s="79"/>
      <c r="G803" s="79"/>
      <c r="H803" s="79"/>
    </row>
    <row r="804" spans="4:8" ht="15.75">
      <c r="D804" s="79"/>
      <c r="E804" s="79"/>
      <c r="F804" s="79"/>
      <c r="G804" s="79"/>
      <c r="H804" s="79"/>
    </row>
    <row r="805" spans="4:8" ht="15.75">
      <c r="D805" s="79"/>
      <c r="E805" s="79"/>
      <c r="F805" s="79"/>
      <c r="G805" s="79"/>
      <c r="H805" s="79"/>
    </row>
    <row r="806" spans="4:8" ht="15.75">
      <c r="D806" s="79"/>
      <c r="E806" s="79"/>
      <c r="F806" s="79"/>
      <c r="G806" s="79"/>
      <c r="H806" s="79"/>
    </row>
    <row r="807" spans="4:8" ht="15.75">
      <c r="D807" s="79"/>
      <c r="E807" s="79"/>
      <c r="F807" s="79"/>
      <c r="G807" s="79"/>
      <c r="H807" s="79"/>
    </row>
    <row r="808" spans="4:8" ht="15.75">
      <c r="D808" s="79"/>
      <c r="E808" s="79"/>
      <c r="F808" s="79"/>
      <c r="G808" s="79"/>
      <c r="H808" s="79"/>
    </row>
    <row r="809" spans="4:8" ht="15.75">
      <c r="D809" s="79"/>
      <c r="E809" s="79"/>
      <c r="F809" s="79"/>
      <c r="G809" s="79"/>
      <c r="H809" s="79"/>
    </row>
    <row r="810" spans="4:8" ht="15.75">
      <c r="D810" s="79"/>
      <c r="E810" s="79"/>
      <c r="F810" s="79"/>
      <c r="G810" s="79"/>
      <c r="H810" s="79"/>
    </row>
    <row r="811" spans="4:8" ht="15.75">
      <c r="D811" s="79"/>
      <c r="E811" s="79"/>
      <c r="F811" s="79"/>
      <c r="G811" s="79"/>
      <c r="H811" s="79"/>
    </row>
    <row r="812" spans="4:8" ht="15.75">
      <c r="D812" s="79"/>
      <c r="E812" s="79"/>
      <c r="F812" s="79"/>
      <c r="G812" s="79"/>
      <c r="H812" s="79"/>
    </row>
    <row r="813" spans="4:8" ht="15.75">
      <c r="D813" s="79"/>
      <c r="E813" s="79"/>
      <c r="F813" s="79"/>
      <c r="G813" s="79"/>
      <c r="H813" s="79"/>
    </row>
    <row r="814" spans="4:8" ht="15.75">
      <c r="D814" s="79"/>
      <c r="E814" s="79"/>
      <c r="F814" s="79"/>
      <c r="G814" s="79"/>
      <c r="H814" s="79"/>
    </row>
    <row r="815" spans="4:8" ht="15.75">
      <c r="D815" s="79"/>
      <c r="E815" s="79"/>
      <c r="F815" s="79"/>
      <c r="G815" s="79"/>
      <c r="H815" s="79"/>
    </row>
    <row r="816" spans="4:8" ht="15.75">
      <c r="D816" s="79"/>
      <c r="E816" s="79"/>
      <c r="F816" s="79"/>
      <c r="G816" s="79"/>
      <c r="H816" s="79"/>
    </row>
    <row r="817" spans="4:8" ht="15.75">
      <c r="D817" s="79"/>
      <c r="E817" s="79"/>
      <c r="F817" s="79"/>
      <c r="G817" s="79"/>
      <c r="H817" s="79"/>
    </row>
    <row r="818" spans="4:8" ht="15.75">
      <c r="D818" s="79"/>
      <c r="E818" s="79"/>
      <c r="F818" s="79"/>
      <c r="G818" s="79"/>
      <c r="H818" s="79"/>
    </row>
    <row r="819" spans="4:8" ht="15.75">
      <c r="D819" s="79"/>
      <c r="E819" s="79"/>
      <c r="F819" s="79"/>
      <c r="G819" s="79"/>
      <c r="H819" s="79"/>
    </row>
    <row r="820" spans="4:8" ht="15.75">
      <c r="D820" s="79"/>
      <c r="E820" s="79"/>
      <c r="F820" s="79"/>
      <c r="G820" s="79"/>
      <c r="H820" s="79"/>
    </row>
    <row r="821" spans="4:8" ht="15.75">
      <c r="D821" s="79"/>
      <c r="E821" s="79"/>
      <c r="F821" s="79"/>
      <c r="G821" s="79"/>
      <c r="H821" s="79"/>
    </row>
    <row r="822" spans="4:8" ht="15.75">
      <c r="D822" s="79"/>
      <c r="E822" s="79"/>
      <c r="F822" s="79"/>
      <c r="G822" s="79"/>
      <c r="H822" s="79"/>
    </row>
    <row r="823" spans="4:8" ht="15.75">
      <c r="D823" s="79"/>
      <c r="E823" s="79"/>
      <c r="F823" s="79"/>
      <c r="G823" s="79"/>
      <c r="H823" s="79"/>
    </row>
    <row r="824" spans="4:8" ht="15.75">
      <c r="D824" s="79"/>
      <c r="E824" s="79"/>
      <c r="F824" s="79"/>
      <c r="G824" s="79"/>
      <c r="H824" s="79"/>
    </row>
    <row r="825" spans="4:8" ht="15.75">
      <c r="D825" s="79"/>
      <c r="E825" s="79"/>
      <c r="F825" s="79"/>
      <c r="G825" s="79"/>
      <c r="H825" s="79"/>
    </row>
    <row r="826" spans="4:8" ht="15.75">
      <c r="D826" s="79"/>
      <c r="E826" s="79"/>
      <c r="F826" s="79"/>
      <c r="G826" s="79"/>
      <c r="H826" s="79"/>
    </row>
    <row r="827" spans="4:8" ht="15.75">
      <c r="D827" s="79"/>
      <c r="E827" s="79"/>
      <c r="F827" s="79"/>
      <c r="G827" s="79"/>
      <c r="H827" s="79"/>
    </row>
    <row r="828" spans="4:8" ht="15.75">
      <c r="D828" s="79"/>
      <c r="E828" s="79"/>
      <c r="F828" s="79"/>
      <c r="G828" s="79"/>
      <c r="H828" s="79"/>
    </row>
    <row r="829" spans="4:8" ht="15.75">
      <c r="D829" s="79"/>
      <c r="E829" s="79"/>
      <c r="F829" s="79"/>
      <c r="G829" s="79"/>
      <c r="H829" s="79"/>
    </row>
    <row r="830" spans="4:8" ht="15.75">
      <c r="D830" s="79"/>
      <c r="E830" s="79"/>
      <c r="F830" s="79"/>
      <c r="G830" s="79"/>
      <c r="H830" s="79"/>
    </row>
    <row r="831" spans="4:8" ht="15.75">
      <c r="D831" s="79"/>
      <c r="E831" s="79"/>
      <c r="F831" s="79"/>
      <c r="G831" s="79"/>
      <c r="H831" s="79"/>
    </row>
    <row r="832" spans="4:8" ht="15.75">
      <c r="D832" s="79"/>
      <c r="E832" s="79"/>
      <c r="F832" s="79"/>
      <c r="G832" s="79"/>
      <c r="H832" s="79"/>
    </row>
    <row r="833" spans="4:8" ht="15.75">
      <c r="D833" s="79"/>
      <c r="E833" s="79"/>
      <c r="F833" s="79"/>
      <c r="G833" s="79"/>
      <c r="H833" s="79"/>
    </row>
    <row r="834" spans="4:8" ht="15.75">
      <c r="D834" s="79"/>
      <c r="E834" s="79"/>
      <c r="F834" s="79"/>
      <c r="G834" s="79"/>
      <c r="H834" s="79"/>
    </row>
    <row r="835" spans="4:8" ht="15.75">
      <c r="D835" s="79"/>
      <c r="E835" s="79"/>
      <c r="F835" s="79"/>
      <c r="G835" s="79"/>
      <c r="H835" s="79"/>
    </row>
    <row r="836" spans="4:8" ht="15.75">
      <c r="D836" s="79"/>
      <c r="E836" s="79"/>
      <c r="F836" s="79"/>
      <c r="G836" s="79"/>
      <c r="H836" s="79"/>
    </row>
    <row r="837" spans="4:8" ht="15.75">
      <c r="D837" s="79"/>
      <c r="E837" s="79"/>
      <c r="F837" s="79"/>
      <c r="G837" s="79"/>
      <c r="H837" s="79"/>
    </row>
    <row r="838" spans="4:8" ht="15.75">
      <c r="D838" s="79"/>
      <c r="E838" s="79"/>
      <c r="F838" s="79"/>
      <c r="G838" s="79"/>
      <c r="H838" s="79"/>
    </row>
    <row r="839" spans="4:8" ht="15.75">
      <c r="D839" s="79"/>
      <c r="E839" s="79"/>
      <c r="F839" s="79"/>
      <c r="G839" s="79"/>
      <c r="H839" s="79"/>
    </row>
    <row r="840" spans="4:8" ht="15.75">
      <c r="D840" s="79"/>
      <c r="E840" s="79"/>
      <c r="F840" s="79"/>
      <c r="G840" s="79"/>
      <c r="H840" s="79"/>
    </row>
    <row r="841" spans="4:8" ht="15.75">
      <c r="D841" s="79"/>
      <c r="E841" s="79"/>
      <c r="F841" s="79"/>
      <c r="G841" s="79"/>
      <c r="H841" s="79"/>
    </row>
    <row r="842" spans="4:8" ht="15.75">
      <c r="D842" s="79"/>
      <c r="E842" s="79"/>
      <c r="F842" s="79"/>
      <c r="G842" s="79"/>
      <c r="H842" s="79"/>
    </row>
    <row r="843" spans="4:8" ht="15.75">
      <c r="D843" s="79"/>
      <c r="E843" s="79"/>
      <c r="F843" s="79"/>
      <c r="G843" s="79"/>
      <c r="H843" s="79"/>
    </row>
    <row r="844" spans="4:8" ht="15.75">
      <c r="D844" s="79"/>
      <c r="E844" s="79"/>
      <c r="F844" s="79"/>
      <c r="G844" s="79"/>
      <c r="H844" s="79"/>
    </row>
    <row r="845" spans="4:8" ht="15.75">
      <c r="D845" s="79"/>
      <c r="E845" s="79"/>
      <c r="F845" s="79"/>
      <c r="G845" s="79"/>
      <c r="H845" s="79"/>
    </row>
    <row r="846" spans="4:8" ht="15.75">
      <c r="D846" s="79"/>
      <c r="E846" s="79"/>
      <c r="F846" s="79"/>
      <c r="G846" s="79"/>
      <c r="H846" s="79"/>
    </row>
    <row r="847" spans="4:8" ht="15.75">
      <c r="D847" s="79"/>
      <c r="E847" s="79"/>
      <c r="F847" s="79"/>
      <c r="G847" s="79"/>
      <c r="H847" s="79"/>
    </row>
    <row r="848" spans="4:8" ht="15.75">
      <c r="D848" s="79"/>
      <c r="E848" s="79"/>
      <c r="F848" s="79"/>
      <c r="G848" s="79"/>
      <c r="H848" s="79"/>
    </row>
    <row r="849" spans="4:8" ht="15.75">
      <c r="D849" s="79"/>
      <c r="E849" s="79"/>
      <c r="F849" s="79"/>
      <c r="G849" s="79"/>
      <c r="H849" s="79"/>
    </row>
    <row r="850" spans="4:8" ht="15.75">
      <c r="D850" s="79"/>
      <c r="E850" s="79"/>
      <c r="F850" s="79"/>
      <c r="G850" s="79"/>
      <c r="H850" s="79"/>
    </row>
    <row r="851" spans="4:8" ht="15.75">
      <c r="D851" s="79"/>
      <c r="E851" s="79"/>
      <c r="F851" s="79"/>
      <c r="G851" s="79"/>
      <c r="H851" s="79"/>
    </row>
    <row r="852" spans="4:8" ht="15.75">
      <c r="D852" s="79"/>
      <c r="E852" s="79"/>
      <c r="F852" s="79"/>
      <c r="G852" s="79"/>
      <c r="H852" s="79"/>
    </row>
    <row r="853" spans="4:8" ht="15.75">
      <c r="D853" s="79"/>
      <c r="E853" s="79"/>
      <c r="F853" s="79"/>
      <c r="G853" s="79"/>
      <c r="H853" s="79"/>
    </row>
    <row r="854" spans="4:8" ht="15.75">
      <c r="D854" s="79"/>
      <c r="E854" s="79"/>
      <c r="F854" s="79"/>
      <c r="G854" s="79"/>
      <c r="H854" s="79"/>
    </row>
    <row r="855" spans="4:8" ht="15.75">
      <c r="D855" s="79"/>
      <c r="E855" s="79"/>
      <c r="F855" s="79"/>
      <c r="G855" s="79"/>
      <c r="H855" s="79"/>
    </row>
    <row r="856" spans="4:8" ht="15.75">
      <c r="D856" s="79"/>
      <c r="E856" s="79"/>
      <c r="F856" s="79"/>
      <c r="G856" s="79"/>
      <c r="H856" s="79"/>
    </row>
    <row r="857" spans="4:8" ht="15.75">
      <c r="D857" s="79"/>
      <c r="E857" s="79"/>
      <c r="F857" s="79"/>
      <c r="G857" s="79"/>
      <c r="H857" s="79"/>
    </row>
    <row r="858" spans="4:8" ht="15.75">
      <c r="D858" s="79"/>
      <c r="E858" s="79"/>
      <c r="F858" s="79"/>
      <c r="G858" s="79"/>
      <c r="H858" s="79"/>
    </row>
    <row r="859" spans="4:8" ht="15.75">
      <c r="D859" s="79"/>
      <c r="E859" s="79"/>
      <c r="F859" s="79"/>
      <c r="G859" s="79"/>
      <c r="H859" s="79"/>
    </row>
    <row r="860" spans="4:8" ht="15.75">
      <c r="D860" s="79"/>
      <c r="E860" s="79"/>
      <c r="F860" s="79"/>
      <c r="G860" s="79"/>
      <c r="H860" s="79"/>
    </row>
    <row r="861" spans="4:8" ht="15.75">
      <c r="D861" s="79"/>
      <c r="E861" s="79"/>
      <c r="F861" s="79"/>
      <c r="G861" s="79"/>
      <c r="H861" s="79"/>
    </row>
    <row r="862" spans="4:8" ht="15.75">
      <c r="D862" s="79"/>
      <c r="E862" s="79"/>
      <c r="F862" s="79"/>
      <c r="G862" s="79"/>
      <c r="H862" s="79"/>
    </row>
    <row r="863" spans="4:8" ht="15.75">
      <c r="D863" s="79"/>
      <c r="E863" s="79"/>
      <c r="F863" s="79"/>
      <c r="G863" s="79"/>
      <c r="H863" s="79"/>
    </row>
    <row r="864" spans="4:8" ht="15.75">
      <c r="D864" s="79"/>
      <c r="E864" s="79"/>
      <c r="F864" s="79"/>
      <c r="G864" s="79"/>
      <c r="H864" s="79"/>
    </row>
    <row r="865" spans="4:8" ht="15.75">
      <c r="D865" s="79"/>
      <c r="E865" s="79"/>
      <c r="F865" s="79"/>
      <c r="G865" s="79"/>
      <c r="H865" s="79"/>
    </row>
    <row r="866" spans="4:8" ht="15.75">
      <c r="D866" s="79"/>
      <c r="E866" s="79"/>
      <c r="F866" s="79"/>
      <c r="G866" s="79"/>
      <c r="H866" s="79"/>
    </row>
    <row r="867" spans="4:8" ht="15.75">
      <c r="D867" s="79"/>
      <c r="E867" s="79"/>
      <c r="F867" s="79"/>
      <c r="G867" s="79"/>
      <c r="H867" s="79"/>
    </row>
    <row r="868" spans="4:8" ht="15.75">
      <c r="D868" s="79"/>
      <c r="E868" s="79"/>
      <c r="F868" s="79"/>
      <c r="G868" s="79"/>
      <c r="H868" s="79"/>
    </row>
    <row r="869" spans="4:8" ht="15.75">
      <c r="D869" s="79"/>
      <c r="E869" s="79"/>
      <c r="F869" s="79"/>
      <c r="G869" s="79"/>
      <c r="H869" s="79"/>
    </row>
    <row r="870" spans="4:8" ht="15.75">
      <c r="D870" s="79"/>
      <c r="E870" s="79"/>
      <c r="F870" s="79"/>
      <c r="G870" s="79"/>
      <c r="H870" s="79"/>
    </row>
    <row r="871" spans="4:8" ht="15.75">
      <c r="D871" s="79"/>
      <c r="E871" s="79"/>
      <c r="F871" s="79"/>
      <c r="G871" s="79"/>
      <c r="H871" s="79"/>
    </row>
    <row r="872" spans="4:8" ht="15.75">
      <c r="D872" s="79"/>
      <c r="E872" s="79"/>
      <c r="F872" s="79"/>
      <c r="G872" s="79"/>
      <c r="H872" s="79"/>
    </row>
    <row r="873" spans="4:8" ht="15.75">
      <c r="D873" s="79"/>
      <c r="E873" s="79"/>
      <c r="F873" s="79"/>
      <c r="G873" s="79"/>
      <c r="H873" s="79"/>
    </row>
    <row r="874" spans="4:8" ht="15.75">
      <c r="D874" s="79"/>
      <c r="E874" s="79"/>
      <c r="F874" s="79"/>
      <c r="G874" s="79"/>
      <c r="H874" s="79"/>
    </row>
    <row r="875" spans="4:8" ht="15.75">
      <c r="D875" s="79"/>
      <c r="E875" s="79"/>
      <c r="F875" s="79"/>
      <c r="G875" s="79"/>
      <c r="H875" s="79"/>
    </row>
    <row r="876" spans="4:8" ht="15.75">
      <c r="D876" s="79"/>
      <c r="E876" s="79"/>
      <c r="F876" s="79"/>
      <c r="G876" s="79"/>
      <c r="H876" s="79"/>
    </row>
    <row r="877" spans="4:8" ht="15.75">
      <c r="D877" s="79"/>
      <c r="E877" s="79"/>
      <c r="F877" s="79"/>
      <c r="G877" s="79"/>
      <c r="H877" s="79"/>
    </row>
    <row r="878" spans="4:8" ht="15.75">
      <c r="D878" s="79"/>
      <c r="E878" s="79"/>
      <c r="F878" s="79"/>
      <c r="G878" s="79"/>
      <c r="H878" s="79"/>
    </row>
    <row r="879" spans="4:8" ht="15.75">
      <c r="D879" s="79"/>
      <c r="E879" s="79"/>
      <c r="F879" s="79"/>
      <c r="G879" s="79"/>
      <c r="H879" s="79"/>
    </row>
    <row r="880" spans="4:8" ht="15.75">
      <c r="D880" s="79"/>
      <c r="E880" s="79"/>
      <c r="F880" s="79"/>
      <c r="G880" s="79"/>
      <c r="H880" s="79"/>
    </row>
    <row r="881" spans="4:8" ht="15.75">
      <c r="D881" s="79"/>
      <c r="E881" s="79"/>
      <c r="F881" s="79"/>
      <c r="G881" s="79"/>
      <c r="H881" s="79"/>
    </row>
    <row r="882" spans="4:8" ht="15.75">
      <c r="D882" s="79"/>
      <c r="E882" s="79"/>
      <c r="F882" s="79"/>
      <c r="G882" s="79"/>
      <c r="H882" s="79"/>
    </row>
    <row r="883" spans="4:8" ht="15.75">
      <c r="D883" s="79"/>
      <c r="E883" s="79"/>
      <c r="F883" s="79"/>
      <c r="G883" s="79"/>
      <c r="H883" s="79"/>
    </row>
    <row r="884" spans="4:8" ht="15.75">
      <c r="D884" s="79"/>
      <c r="E884" s="79"/>
      <c r="F884" s="79"/>
      <c r="G884" s="79"/>
      <c r="H884" s="79"/>
    </row>
    <row r="885" spans="4:8" ht="15.75">
      <c r="D885" s="79"/>
      <c r="E885" s="79"/>
      <c r="F885" s="79"/>
      <c r="G885" s="79"/>
      <c r="H885" s="79"/>
    </row>
    <row r="886" spans="4:8" ht="15.75">
      <c r="D886" s="79"/>
      <c r="E886" s="79"/>
      <c r="F886" s="79"/>
      <c r="G886" s="79"/>
      <c r="H886" s="79"/>
    </row>
    <row r="887" spans="4:8" ht="15.75">
      <c r="D887" s="79"/>
      <c r="E887" s="79"/>
      <c r="F887" s="79"/>
      <c r="G887" s="79"/>
      <c r="H887" s="79"/>
    </row>
    <row r="888" spans="4:8" ht="15.75">
      <c r="D888" s="79"/>
      <c r="E888" s="79"/>
      <c r="F888" s="79"/>
      <c r="G888" s="79"/>
      <c r="H888" s="79"/>
    </row>
    <row r="889" spans="4:8" ht="15.75">
      <c r="D889" s="79"/>
      <c r="E889" s="79"/>
      <c r="F889" s="79"/>
      <c r="G889" s="79"/>
      <c r="H889" s="79"/>
    </row>
    <row r="890" spans="4:8" ht="15.75">
      <c r="D890" s="79"/>
      <c r="E890" s="79"/>
      <c r="F890" s="79"/>
      <c r="G890" s="79"/>
      <c r="H890" s="79"/>
    </row>
    <row r="891" spans="4:8" ht="15.75">
      <c r="D891" s="79"/>
      <c r="E891" s="79"/>
      <c r="F891" s="79"/>
      <c r="G891" s="79"/>
      <c r="H891" s="79"/>
    </row>
    <row r="892" spans="4:8" ht="15.75">
      <c r="D892" s="79"/>
      <c r="E892" s="79"/>
      <c r="F892" s="79"/>
      <c r="G892" s="79"/>
      <c r="H892" s="79"/>
    </row>
    <row r="893" spans="4:8" ht="15.75">
      <c r="D893" s="79"/>
      <c r="E893" s="79"/>
      <c r="F893" s="79"/>
      <c r="G893" s="79"/>
      <c r="H893" s="79"/>
    </row>
    <row r="894" spans="4:8" ht="15.75">
      <c r="D894" s="79"/>
      <c r="E894" s="79"/>
      <c r="F894" s="79"/>
      <c r="G894" s="79"/>
      <c r="H894" s="79"/>
    </row>
    <row r="895" spans="4:8" ht="15.75">
      <c r="D895" s="79"/>
      <c r="E895" s="79"/>
      <c r="F895" s="79"/>
      <c r="G895" s="79"/>
      <c r="H895" s="79"/>
    </row>
    <row r="896" spans="4:8" ht="15.75">
      <c r="D896" s="79"/>
      <c r="E896" s="79"/>
      <c r="F896" s="79"/>
      <c r="G896" s="79"/>
      <c r="H896" s="79"/>
    </row>
    <row r="897" spans="4:8" ht="15.75">
      <c r="D897" s="79"/>
      <c r="E897" s="79"/>
      <c r="F897" s="79"/>
      <c r="G897" s="79"/>
      <c r="H897" s="79"/>
    </row>
    <row r="898" spans="4:8" ht="15.75">
      <c r="D898" s="79"/>
      <c r="E898" s="79"/>
      <c r="F898" s="79"/>
      <c r="G898" s="79"/>
      <c r="H898" s="79"/>
    </row>
    <row r="899" spans="4:8" ht="15.75">
      <c r="D899" s="79"/>
      <c r="E899" s="79"/>
      <c r="F899" s="79"/>
      <c r="G899" s="79"/>
      <c r="H899" s="79"/>
    </row>
    <row r="900" spans="4:8" ht="15.75">
      <c r="D900" s="79"/>
      <c r="E900" s="79"/>
      <c r="F900" s="79"/>
      <c r="G900" s="79"/>
      <c r="H900" s="79"/>
    </row>
    <row r="901" spans="4:8" ht="15.75">
      <c r="D901" s="79"/>
      <c r="E901" s="79"/>
      <c r="F901" s="79"/>
      <c r="G901" s="79"/>
      <c r="H901" s="79"/>
    </row>
    <row r="902" spans="4:8" ht="15.75">
      <c r="D902" s="79"/>
      <c r="E902" s="79"/>
      <c r="F902" s="79"/>
      <c r="G902" s="79"/>
      <c r="H902" s="79"/>
    </row>
    <row r="903" spans="4:8" ht="15.75">
      <c r="D903" s="79"/>
      <c r="E903" s="79"/>
      <c r="F903" s="79"/>
      <c r="G903" s="79"/>
      <c r="H903" s="79"/>
    </row>
    <row r="904" spans="4:8" ht="15.75">
      <c r="D904" s="79"/>
      <c r="E904" s="79"/>
      <c r="F904" s="79"/>
      <c r="G904" s="79"/>
      <c r="H904" s="79"/>
    </row>
    <row r="905" spans="4:8" ht="15.75">
      <c r="D905" s="79"/>
      <c r="E905" s="79"/>
      <c r="F905" s="79"/>
      <c r="G905" s="79"/>
      <c r="H905" s="79"/>
    </row>
    <row r="906" spans="4:8" ht="15.75">
      <c r="D906" s="79"/>
      <c r="E906" s="79"/>
      <c r="F906" s="79"/>
      <c r="G906" s="79"/>
      <c r="H906" s="79"/>
    </row>
    <row r="907" spans="4:8" ht="15.75">
      <c r="D907" s="79"/>
      <c r="E907" s="79"/>
      <c r="F907" s="79"/>
      <c r="G907" s="79"/>
      <c r="H907" s="79"/>
    </row>
    <row r="908" spans="4:8" ht="15.75">
      <c r="D908" s="79"/>
      <c r="E908" s="79"/>
      <c r="F908" s="79"/>
      <c r="G908" s="79"/>
      <c r="H908" s="79"/>
    </row>
    <row r="909" spans="4:8" ht="15.75">
      <c r="D909" s="79"/>
      <c r="E909" s="79"/>
      <c r="F909" s="79"/>
      <c r="G909" s="79"/>
      <c r="H909" s="79"/>
    </row>
    <row r="910" spans="4:8" ht="15.75">
      <c r="D910" s="79"/>
      <c r="E910" s="79"/>
      <c r="F910" s="79"/>
      <c r="G910" s="79"/>
      <c r="H910" s="79"/>
    </row>
    <row r="911" spans="4:8" ht="15.75">
      <c r="D911" s="79"/>
      <c r="E911" s="79"/>
      <c r="F911" s="79"/>
      <c r="G911" s="79"/>
      <c r="H911" s="79"/>
    </row>
    <row r="912" spans="4:8" ht="15.75">
      <c r="D912" s="79"/>
      <c r="E912" s="79"/>
      <c r="F912" s="79"/>
      <c r="G912" s="79"/>
      <c r="H912" s="79"/>
    </row>
    <row r="913" spans="4:8" ht="15.75">
      <c r="D913" s="79"/>
      <c r="E913" s="79"/>
      <c r="F913" s="79"/>
      <c r="G913" s="79"/>
      <c r="H913" s="79"/>
    </row>
    <row r="914" spans="4:8" ht="15.75">
      <c r="D914" s="79"/>
      <c r="E914" s="79"/>
      <c r="F914" s="79"/>
      <c r="G914" s="79"/>
      <c r="H914" s="79"/>
    </row>
    <row r="915" spans="4:8" ht="15.75">
      <c r="D915" s="79"/>
      <c r="E915" s="79"/>
      <c r="F915" s="79"/>
      <c r="G915" s="79"/>
      <c r="H915" s="79"/>
    </row>
    <row r="916" spans="4:8" ht="15.75">
      <c r="D916" s="79"/>
      <c r="E916" s="79"/>
      <c r="F916" s="79"/>
      <c r="G916" s="79"/>
      <c r="H916" s="79"/>
    </row>
    <row r="917" spans="4:8" ht="15.75">
      <c r="D917" s="79"/>
      <c r="E917" s="79"/>
      <c r="F917" s="79"/>
      <c r="G917" s="79"/>
      <c r="H917" s="79"/>
    </row>
    <row r="918" spans="4:8" ht="15.75">
      <c r="D918" s="79"/>
      <c r="E918" s="79"/>
      <c r="F918" s="79"/>
      <c r="G918" s="79"/>
      <c r="H918" s="79"/>
    </row>
    <row r="919" spans="4:8" ht="15.75">
      <c r="D919" s="79"/>
      <c r="E919" s="79"/>
      <c r="F919" s="79"/>
      <c r="G919" s="79"/>
      <c r="H919" s="79"/>
    </row>
    <row r="920" spans="4:8" ht="15.75">
      <c r="D920" s="79"/>
      <c r="E920" s="79"/>
      <c r="F920" s="79"/>
      <c r="G920" s="79"/>
      <c r="H920" s="79"/>
    </row>
    <row r="921" spans="4:8" ht="15.75">
      <c r="D921" s="79"/>
      <c r="E921" s="79"/>
      <c r="F921" s="79"/>
      <c r="G921" s="79"/>
      <c r="H921" s="79"/>
    </row>
    <row r="922" spans="4:8" ht="15.75">
      <c r="D922" s="79"/>
      <c r="E922" s="79"/>
      <c r="F922" s="79"/>
      <c r="G922" s="79"/>
      <c r="H922" s="79"/>
    </row>
    <row r="923" spans="4:8" ht="15.75">
      <c r="D923" s="79"/>
      <c r="E923" s="79"/>
      <c r="F923" s="79"/>
      <c r="G923" s="79"/>
      <c r="H923" s="79"/>
    </row>
    <row r="924" spans="4:8" ht="15.75">
      <c r="D924" s="79"/>
      <c r="E924" s="79"/>
      <c r="F924" s="79"/>
      <c r="G924" s="79"/>
      <c r="H924" s="79"/>
    </row>
    <row r="925" spans="4:8" ht="15.75">
      <c r="D925" s="79"/>
      <c r="E925" s="79"/>
      <c r="F925" s="79"/>
      <c r="G925" s="79"/>
      <c r="H925" s="79"/>
    </row>
    <row r="926" spans="4:8" ht="15.75">
      <c r="D926" s="79"/>
      <c r="E926" s="79"/>
      <c r="F926" s="79"/>
      <c r="G926" s="79"/>
      <c r="H926" s="79"/>
    </row>
    <row r="927" spans="4:8" ht="15.75">
      <c r="D927" s="79"/>
      <c r="E927" s="79"/>
      <c r="F927" s="79"/>
      <c r="G927" s="79"/>
      <c r="H927" s="79"/>
    </row>
    <row r="928" spans="4:8" ht="15.75">
      <c r="D928" s="79"/>
      <c r="E928" s="79"/>
      <c r="F928" s="79"/>
      <c r="G928" s="79"/>
      <c r="H928" s="79"/>
    </row>
    <row r="929" spans="4:8" ht="15.75">
      <c r="D929" s="79"/>
      <c r="E929" s="79"/>
      <c r="F929" s="79"/>
      <c r="G929" s="79"/>
      <c r="H929" s="79"/>
    </row>
    <row r="930" spans="4:8" ht="15.75">
      <c r="D930" s="79"/>
      <c r="E930" s="79"/>
      <c r="F930" s="79"/>
      <c r="G930" s="79"/>
      <c r="H930" s="79"/>
    </row>
    <row r="931" spans="4:8" ht="15.75">
      <c r="D931" s="79"/>
      <c r="E931" s="79"/>
      <c r="F931" s="79"/>
      <c r="G931" s="79"/>
      <c r="H931" s="79"/>
    </row>
    <row r="932" spans="4:8" ht="15.75">
      <c r="D932" s="79"/>
      <c r="E932" s="79"/>
      <c r="F932" s="79"/>
      <c r="G932" s="79"/>
      <c r="H932" s="79"/>
    </row>
    <row r="933" spans="4:8" ht="15.75">
      <c r="D933" s="79"/>
      <c r="E933" s="79"/>
      <c r="F933" s="79"/>
      <c r="G933" s="79"/>
      <c r="H933" s="79"/>
    </row>
    <row r="934" spans="4:8" ht="15.75">
      <c r="D934" s="79"/>
      <c r="E934" s="79"/>
      <c r="F934" s="79"/>
      <c r="G934" s="79"/>
      <c r="H934" s="79"/>
    </row>
    <row r="935" spans="4:8" ht="15.75">
      <c r="D935" s="79"/>
      <c r="E935" s="79"/>
      <c r="F935" s="79"/>
      <c r="G935" s="79"/>
      <c r="H935" s="79"/>
    </row>
    <row r="936" spans="4:8" ht="15.75">
      <c r="D936" s="79"/>
      <c r="E936" s="79"/>
      <c r="F936" s="79"/>
      <c r="G936" s="79"/>
      <c r="H936" s="79"/>
    </row>
    <row r="937" spans="4:8" ht="15.75">
      <c r="D937" s="79"/>
      <c r="E937" s="79"/>
      <c r="F937" s="79"/>
      <c r="G937" s="79"/>
      <c r="H937" s="79"/>
    </row>
    <row r="938" spans="4:8" ht="15.75">
      <c r="D938" s="79"/>
      <c r="E938" s="79"/>
      <c r="F938" s="79"/>
      <c r="G938" s="79"/>
      <c r="H938" s="79"/>
    </row>
    <row r="939" spans="4:8" ht="15.75">
      <c r="D939" s="79"/>
      <c r="E939" s="79"/>
      <c r="F939" s="79"/>
      <c r="G939" s="79"/>
      <c r="H939" s="79"/>
    </row>
    <row r="940" spans="4:8" ht="15.75">
      <c r="D940" s="79"/>
      <c r="E940" s="79"/>
      <c r="F940" s="79"/>
      <c r="G940" s="79"/>
      <c r="H940" s="79"/>
    </row>
    <row r="941" spans="4:8" ht="15.75">
      <c r="D941" s="79"/>
      <c r="E941" s="79"/>
      <c r="F941" s="79"/>
      <c r="G941" s="79"/>
      <c r="H941" s="79"/>
    </row>
    <row r="942" spans="4:8" ht="15.75">
      <c r="D942" s="79"/>
      <c r="E942" s="79"/>
      <c r="F942" s="79"/>
      <c r="G942" s="79"/>
      <c r="H942" s="79"/>
    </row>
    <row r="943" spans="4:8" ht="15.75">
      <c r="D943" s="79"/>
      <c r="E943" s="79"/>
      <c r="F943" s="79"/>
      <c r="G943" s="79"/>
      <c r="H943" s="79"/>
    </row>
    <row r="944" spans="4:8" ht="15.75">
      <c r="D944" s="79"/>
      <c r="E944" s="79"/>
      <c r="F944" s="79"/>
      <c r="G944" s="79"/>
      <c r="H944" s="79"/>
    </row>
    <row r="945" spans="4:8" ht="15.75">
      <c r="D945" s="79"/>
      <c r="E945" s="79"/>
      <c r="F945" s="79"/>
      <c r="G945" s="79"/>
      <c r="H945" s="79"/>
    </row>
    <row r="946" spans="4:8" ht="15.75">
      <c r="D946" s="79"/>
      <c r="E946" s="79"/>
      <c r="F946" s="79"/>
      <c r="G946" s="79"/>
      <c r="H946" s="79"/>
    </row>
    <row r="947" spans="4:8" ht="15.75">
      <c r="D947" s="79"/>
      <c r="E947" s="79"/>
      <c r="F947" s="79"/>
      <c r="G947" s="79"/>
      <c r="H947" s="79"/>
    </row>
    <row r="948" spans="4:8" ht="15.75">
      <c r="D948" s="79"/>
      <c r="E948" s="79"/>
      <c r="F948" s="79"/>
      <c r="G948" s="79"/>
      <c r="H948" s="79"/>
    </row>
    <row r="949" spans="4:8" ht="15.75">
      <c r="D949" s="79"/>
      <c r="E949" s="79"/>
      <c r="F949" s="79"/>
      <c r="G949" s="79"/>
      <c r="H949" s="79"/>
    </row>
    <row r="950" spans="4:8" ht="15.75">
      <c r="D950" s="79"/>
      <c r="E950" s="79"/>
      <c r="F950" s="79"/>
      <c r="G950" s="79"/>
      <c r="H950" s="79"/>
    </row>
    <row r="951" spans="4:8" ht="15.75">
      <c r="D951" s="79"/>
      <c r="E951" s="79"/>
      <c r="F951" s="79"/>
      <c r="G951" s="79"/>
      <c r="H951" s="79"/>
    </row>
    <row r="952" spans="4:8" ht="15.75">
      <c r="D952" s="79"/>
      <c r="E952" s="79"/>
      <c r="F952" s="79"/>
      <c r="G952" s="79"/>
      <c r="H952" s="79"/>
    </row>
    <row r="953" spans="4:8" ht="15.75">
      <c r="D953" s="79"/>
      <c r="E953" s="79"/>
      <c r="F953" s="79"/>
      <c r="G953" s="79"/>
      <c r="H953" s="79"/>
    </row>
    <row r="954" spans="4:8" ht="15.75">
      <c r="D954" s="79"/>
      <c r="E954" s="79"/>
      <c r="F954" s="79"/>
      <c r="G954" s="79"/>
      <c r="H954" s="79"/>
    </row>
    <row r="955" spans="4:8" ht="15.75">
      <c r="D955" s="79"/>
      <c r="E955" s="79"/>
      <c r="F955" s="79"/>
      <c r="G955" s="79"/>
      <c r="H955" s="79"/>
    </row>
    <row r="956" spans="4:8" ht="15.75">
      <c r="D956" s="79"/>
      <c r="E956" s="79"/>
      <c r="F956" s="79"/>
      <c r="G956" s="79"/>
      <c r="H956" s="79"/>
    </row>
    <row r="957" spans="4:8" ht="15.75">
      <c r="D957" s="79"/>
      <c r="E957" s="79"/>
      <c r="F957" s="79"/>
      <c r="G957" s="79"/>
      <c r="H957" s="79"/>
    </row>
    <row r="958" spans="4:8" ht="15.75">
      <c r="D958" s="79"/>
      <c r="E958" s="79"/>
      <c r="F958" s="79"/>
      <c r="G958" s="79"/>
      <c r="H958" s="79"/>
    </row>
    <row r="959" spans="4:8" ht="15.75">
      <c r="D959" s="79"/>
      <c r="E959" s="79"/>
      <c r="F959" s="79"/>
      <c r="G959" s="79"/>
      <c r="H959" s="79"/>
    </row>
    <row r="960" spans="4:8" ht="15.75">
      <c r="D960" s="79"/>
      <c r="E960" s="79"/>
      <c r="F960" s="79"/>
      <c r="G960" s="79"/>
      <c r="H960" s="79"/>
    </row>
    <row r="961" spans="4:8" ht="15.75">
      <c r="D961" s="79"/>
      <c r="E961" s="79"/>
      <c r="F961" s="79"/>
      <c r="G961" s="79"/>
      <c r="H961" s="79"/>
    </row>
    <row r="962" spans="4:8" ht="15.75">
      <c r="D962" s="79"/>
      <c r="E962" s="79"/>
      <c r="F962" s="79"/>
      <c r="G962" s="79"/>
      <c r="H962" s="79"/>
    </row>
    <row r="963" spans="4:8" ht="15.75">
      <c r="D963" s="79"/>
      <c r="E963" s="79"/>
      <c r="F963" s="79"/>
      <c r="G963" s="79"/>
      <c r="H963" s="79"/>
    </row>
    <row r="964" spans="4:8" ht="15.75">
      <c r="D964" s="79"/>
      <c r="E964" s="79"/>
      <c r="F964" s="79"/>
      <c r="G964" s="79"/>
      <c r="H964" s="79"/>
    </row>
  </sheetData>
  <mergeCells count="24">
    <mergeCell ref="D28:H28"/>
    <mergeCell ref="D29:H29"/>
    <mergeCell ref="D30:H30"/>
    <mergeCell ref="D14:H14"/>
    <mergeCell ref="D15:H15"/>
    <mergeCell ref="B21:B22"/>
    <mergeCell ref="B23:B24"/>
    <mergeCell ref="B25:B28"/>
    <mergeCell ref="D16:H16"/>
    <mergeCell ref="D17:H17"/>
    <mergeCell ref="D18:H18"/>
    <mergeCell ref="D19:H19"/>
    <mergeCell ref="D20:H20"/>
    <mergeCell ref="D21:H21"/>
    <mergeCell ref="D22:H22"/>
    <mergeCell ref="D23:H23"/>
    <mergeCell ref="D24:H24"/>
    <mergeCell ref="D25:H25"/>
    <mergeCell ref="D27:H27"/>
    <mergeCell ref="D4:H4"/>
    <mergeCell ref="D5:H5"/>
    <mergeCell ref="D6:H6"/>
    <mergeCell ref="D7:H7"/>
    <mergeCell ref="D13:H13"/>
  </mergeCells>
  <printOptions gridLines="1"/>
  <pageMargins left="0.31496062992125984" right="0.31496062992125984" top="0.39370078740157477" bottom="0.39370078740157477" header="0" footer="0"/>
  <pageSetup paperSize="5" fitToHeight="0" orientation="landscape" r:id="rId1"/>
  <drawing r:id="rId2"/>
  <extLst>
    <ext xmlns:x14="http://schemas.microsoft.com/office/spreadsheetml/2009/9/main" uri="{CCE6A557-97BC-4b89-ADB6-D9C93CAAB3DF}">
      <x14:dataValidations xmlns:xm="http://schemas.microsoft.com/office/excel/2006/main" count="9">
        <x14:dataValidation type="list" allowBlank="1" showErrorMessage="1">
          <x14:formula1>
            <xm:f>Hoja3!$H$3:$H$5</xm:f>
          </x14:formula1>
          <xm:sqref>D21</xm:sqref>
        </x14:dataValidation>
        <x14:dataValidation type="list" allowBlank="1" showErrorMessage="1">
          <x14:formula1>
            <xm:f>Hoja3!$E$3:$E$6</xm:f>
          </x14:formula1>
          <xm:sqref>D17</xm:sqref>
        </x14:dataValidation>
        <x14:dataValidation type="list" allowBlank="1" showErrorMessage="1">
          <x14:formula1>
            <xm:f>Hoja3!$C$3:$C$32</xm:f>
          </x14:formula1>
          <xm:sqref>D14</xm:sqref>
        </x14:dataValidation>
        <x14:dataValidation type="list" allowBlank="1" showErrorMessage="1">
          <x14:formula1>
            <xm:f>Hoja3!$I$3:$I$32</xm:f>
          </x14:formula1>
          <xm:sqref>D22</xm:sqref>
        </x14:dataValidation>
        <x14:dataValidation type="list" allowBlank="1" showErrorMessage="1">
          <x14:formula1>
            <xm:f>Hoja3!$R$3:$R$99</xm:f>
          </x14:formula1>
          <xm:sqref>A35:B35 A38:B38</xm:sqref>
        </x14:dataValidation>
        <x14:dataValidation type="list" allowBlank="1" showErrorMessage="1">
          <x14:formula1>
            <xm:f>Hoja3!$B$3:$B$25</xm:f>
          </x14:formula1>
          <xm:sqref>D15</xm:sqref>
        </x14:dataValidation>
        <x14:dataValidation type="list" allowBlank="1" showErrorMessage="1">
          <x14:formula1>
            <xm:f>Hoja3!$G$3:$G$113</xm:f>
          </x14:formula1>
          <xm:sqref>D20</xm:sqref>
        </x14:dataValidation>
        <x14:dataValidation type="list" allowBlank="1" showErrorMessage="1">
          <x14:formula1>
            <xm:f>Hoja3!$D$3:$D$32</xm:f>
          </x14:formula1>
          <xm:sqref>D16</xm:sqref>
        </x14:dataValidation>
        <x14:dataValidation type="list" allowBlank="1" showErrorMessage="1">
          <x14:formula1>
            <xm:f>Hoja3!$F$3:$F$30</xm:f>
          </x14:formula1>
          <xm:sqref>D18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2:C3"/>
  <sheetViews>
    <sheetView workbookViewId="0"/>
  </sheetViews>
  <sheetFormatPr baseColWidth="10" defaultColWidth="14.42578125" defaultRowHeight="15" customHeight="1"/>
  <sheetData>
    <row r="2" spans="1:3">
      <c r="A2" s="81" t="s">
        <v>170</v>
      </c>
      <c r="B2" s="81" t="s">
        <v>171</v>
      </c>
      <c r="C2" s="81">
        <v>1500</v>
      </c>
    </row>
    <row r="3" spans="1:3">
      <c r="B3" s="81" t="s">
        <v>172</v>
      </c>
      <c r="C3" s="81">
        <v>200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sheetPr>
  <dimension ref="A1:AG974"/>
  <sheetViews>
    <sheetView workbookViewId="0"/>
  </sheetViews>
  <sheetFormatPr baseColWidth="10" defaultColWidth="14.42578125" defaultRowHeight="15" customHeight="1"/>
  <cols>
    <col min="1" max="2" width="17.85546875" customWidth="1"/>
    <col min="3" max="3" width="51.28515625" customWidth="1"/>
    <col min="4" max="4" width="25.140625" customWidth="1"/>
    <col min="5" max="5" width="26.85546875" customWidth="1"/>
    <col min="6" max="6" width="19.42578125" customWidth="1"/>
    <col min="7" max="7" width="21.7109375" customWidth="1"/>
    <col min="8" max="8" width="21.140625" customWidth="1"/>
    <col min="9" max="9" width="26.85546875" customWidth="1"/>
    <col min="10" max="10" width="25.5703125" customWidth="1"/>
    <col min="11" max="11" width="29.85546875" customWidth="1"/>
    <col min="12" max="12" width="20.85546875" customWidth="1"/>
    <col min="13" max="13" width="21.28515625" customWidth="1"/>
    <col min="14" max="14" width="19.5703125" customWidth="1"/>
    <col min="15" max="15" width="19.42578125" customWidth="1"/>
    <col min="16" max="16" width="18.5703125" customWidth="1"/>
    <col min="17" max="17" width="20.7109375" customWidth="1"/>
    <col min="18" max="18" width="18.7109375" customWidth="1"/>
    <col min="19" max="19" width="17.85546875" customWidth="1"/>
    <col min="20" max="20" width="14" customWidth="1"/>
    <col min="21" max="31" width="10.7109375" customWidth="1"/>
    <col min="32" max="33" width="21.140625" customWidth="1"/>
  </cols>
  <sheetData>
    <row r="1" spans="1:20" ht="15.75">
      <c r="A1" s="51"/>
      <c r="B1" s="52"/>
      <c r="C1" s="52"/>
      <c r="D1" s="53"/>
      <c r="E1" s="53"/>
      <c r="F1" s="53"/>
      <c r="G1" s="53"/>
      <c r="H1" s="53"/>
      <c r="I1" s="52"/>
      <c r="J1" s="54"/>
      <c r="K1" s="54"/>
      <c r="L1" s="52"/>
      <c r="M1" s="52"/>
      <c r="N1" s="54"/>
      <c r="O1" s="54"/>
      <c r="P1" s="54"/>
      <c r="Q1" s="52"/>
      <c r="R1" s="52"/>
      <c r="S1" s="51"/>
    </row>
    <row r="2" spans="1:20" ht="15.75">
      <c r="A2" s="51"/>
      <c r="B2" s="52"/>
      <c r="C2" s="52"/>
      <c r="D2" s="53"/>
      <c r="E2" s="53"/>
      <c r="F2" s="53"/>
      <c r="G2" s="53"/>
      <c r="H2" s="53"/>
      <c r="I2" s="52"/>
      <c r="J2" s="54"/>
      <c r="K2" s="54"/>
      <c r="L2" s="52"/>
      <c r="M2" s="52"/>
      <c r="N2" s="54"/>
      <c r="O2" s="54"/>
      <c r="P2" s="54"/>
      <c r="Q2" s="52"/>
      <c r="R2" s="52"/>
      <c r="S2" s="51"/>
    </row>
    <row r="3" spans="1:20" ht="15.75">
      <c r="A3" s="51"/>
      <c r="B3" s="52"/>
      <c r="C3" s="52"/>
      <c r="D3" s="53"/>
      <c r="E3" s="53"/>
      <c r="F3" s="53"/>
      <c r="G3" s="53"/>
      <c r="H3" s="53"/>
      <c r="I3" s="52"/>
      <c r="J3" s="54"/>
      <c r="K3" s="54"/>
      <c r="L3" s="52"/>
      <c r="M3" s="52"/>
      <c r="N3" s="54"/>
      <c r="O3" s="54"/>
      <c r="P3" s="54"/>
      <c r="Q3" s="52"/>
      <c r="R3" s="52"/>
      <c r="S3" s="51"/>
    </row>
    <row r="4" spans="1:20" ht="15.75">
      <c r="A4" s="51"/>
      <c r="B4" s="52"/>
      <c r="C4" s="52"/>
      <c r="D4" s="186" t="s">
        <v>0</v>
      </c>
      <c r="E4" s="187"/>
      <c r="F4" s="187"/>
      <c r="G4" s="187"/>
      <c r="H4" s="187"/>
      <c r="I4" s="52"/>
      <c r="J4" s="54"/>
      <c r="K4" s="54"/>
      <c r="L4" s="52"/>
      <c r="M4" s="52"/>
      <c r="N4" s="54"/>
      <c r="O4" s="54"/>
      <c r="P4" s="54"/>
      <c r="Q4" s="52"/>
      <c r="R4" s="52"/>
      <c r="S4" s="51"/>
    </row>
    <row r="5" spans="1:20" ht="15.75">
      <c r="A5" s="51"/>
      <c r="B5" s="52"/>
      <c r="C5" s="52"/>
      <c r="D5" s="186" t="s">
        <v>1</v>
      </c>
      <c r="E5" s="187"/>
      <c r="F5" s="187"/>
      <c r="G5" s="187"/>
      <c r="H5" s="187"/>
      <c r="I5" s="52"/>
      <c r="J5" s="54"/>
      <c r="K5" s="54"/>
      <c r="L5" s="52"/>
      <c r="M5" s="52"/>
      <c r="N5" s="54"/>
      <c r="O5" s="54"/>
      <c r="P5" s="54"/>
      <c r="Q5" s="52"/>
      <c r="R5" s="52"/>
      <c r="S5" s="51"/>
    </row>
    <row r="6" spans="1:20" ht="15.75">
      <c r="A6" s="51"/>
      <c r="B6" s="52"/>
      <c r="C6" s="52"/>
      <c r="D6" s="186" t="s">
        <v>2</v>
      </c>
      <c r="E6" s="187"/>
      <c r="F6" s="187"/>
      <c r="G6" s="187"/>
      <c r="H6" s="187"/>
      <c r="I6" s="52"/>
      <c r="J6" s="54"/>
      <c r="K6" s="54"/>
      <c r="L6" s="52"/>
      <c r="M6" s="52"/>
      <c r="N6" s="54"/>
      <c r="O6" s="54"/>
      <c r="P6" s="54"/>
      <c r="Q6" s="52"/>
      <c r="R6" s="52"/>
      <c r="S6" s="51"/>
    </row>
    <row r="7" spans="1:20" ht="15.75">
      <c r="A7" s="51"/>
      <c r="B7" s="52"/>
      <c r="C7" s="52"/>
      <c r="D7" s="186"/>
      <c r="E7" s="187"/>
      <c r="F7" s="187"/>
      <c r="G7" s="187"/>
      <c r="H7" s="187"/>
      <c r="I7" s="52"/>
      <c r="J7" s="54"/>
      <c r="K7" s="54"/>
      <c r="L7" s="52"/>
      <c r="M7" s="52"/>
      <c r="N7" s="54"/>
      <c r="O7" s="54"/>
      <c r="P7" s="54"/>
      <c r="Q7" s="52"/>
      <c r="R7" s="52"/>
      <c r="S7" s="51"/>
    </row>
    <row r="8" spans="1:20" ht="15.75">
      <c r="A8" s="51"/>
      <c r="B8" s="52"/>
      <c r="C8" s="52"/>
      <c r="D8" s="55"/>
      <c r="E8" s="55"/>
      <c r="F8" s="55"/>
      <c r="G8" s="55"/>
      <c r="H8" s="55"/>
      <c r="I8" s="52"/>
      <c r="J8" s="54"/>
      <c r="K8" s="54"/>
      <c r="L8" s="52"/>
      <c r="M8" s="52"/>
      <c r="N8" s="54"/>
      <c r="O8" s="54"/>
      <c r="P8" s="54"/>
      <c r="Q8" s="52"/>
      <c r="R8" s="52"/>
      <c r="S8" s="51"/>
    </row>
    <row r="9" spans="1:20" ht="15.75">
      <c r="A9" s="51"/>
      <c r="B9" s="52"/>
      <c r="C9" s="52"/>
      <c r="D9" s="53"/>
      <c r="E9" s="53"/>
      <c r="F9" s="53"/>
      <c r="G9" s="53"/>
      <c r="H9" s="53"/>
      <c r="I9" s="52"/>
      <c r="J9" s="54"/>
      <c r="K9" s="54"/>
      <c r="L9" s="52"/>
      <c r="M9" s="52"/>
      <c r="N9" s="54"/>
      <c r="O9" s="54"/>
      <c r="P9" s="54"/>
      <c r="Q9" s="52"/>
      <c r="R9" s="52"/>
      <c r="S9" s="51"/>
    </row>
    <row r="10" spans="1:20" ht="15.75">
      <c r="A10" s="51"/>
      <c r="B10" s="52"/>
      <c r="C10" s="52"/>
      <c r="D10" s="53"/>
      <c r="E10" s="53"/>
      <c r="F10" s="53"/>
      <c r="G10" s="53"/>
      <c r="H10" s="53"/>
      <c r="I10" s="52"/>
      <c r="J10" s="54"/>
      <c r="K10" s="54"/>
      <c r="L10" s="52"/>
      <c r="M10" s="52"/>
      <c r="N10" s="54"/>
      <c r="O10" s="54"/>
      <c r="P10" s="54"/>
      <c r="Q10" s="52"/>
      <c r="R10" s="52"/>
      <c r="S10" s="51"/>
    </row>
    <row r="11" spans="1:20" ht="15.75">
      <c r="A11" s="51"/>
      <c r="B11" s="52"/>
      <c r="C11" s="52"/>
      <c r="D11" s="53"/>
      <c r="E11" s="53"/>
      <c r="F11" s="53"/>
      <c r="G11" s="53"/>
      <c r="H11" s="53"/>
      <c r="I11" s="52"/>
      <c r="J11" s="54"/>
      <c r="K11" s="54"/>
      <c r="L11" s="52"/>
      <c r="M11" s="52"/>
      <c r="N11" s="54"/>
      <c r="O11" s="54"/>
      <c r="P11" s="54"/>
      <c r="Q11" s="52"/>
      <c r="R11" s="52"/>
      <c r="S11" s="51"/>
    </row>
    <row r="12" spans="1:20" ht="15.75">
      <c r="A12" s="56"/>
      <c r="B12" s="57"/>
      <c r="C12" s="57"/>
      <c r="D12" s="57"/>
      <c r="E12" s="57"/>
      <c r="F12" s="57"/>
      <c r="G12" s="57"/>
      <c r="H12" s="57"/>
      <c r="I12" s="57"/>
      <c r="J12" s="58"/>
      <c r="K12" s="58"/>
      <c r="L12" s="57"/>
      <c r="M12" s="57"/>
      <c r="N12" s="58"/>
      <c r="O12" s="58"/>
      <c r="P12" s="58"/>
      <c r="Q12" s="57"/>
      <c r="R12" s="57"/>
      <c r="S12" s="56"/>
      <c r="T12" s="80"/>
    </row>
    <row r="13" spans="1:20" ht="15.75">
      <c r="A13" s="56"/>
      <c r="B13" s="57"/>
      <c r="C13" s="3" t="s">
        <v>3</v>
      </c>
      <c r="D13" s="188" t="s">
        <v>4</v>
      </c>
      <c r="E13" s="189"/>
      <c r="F13" s="189"/>
      <c r="G13" s="189"/>
      <c r="H13" s="190"/>
      <c r="I13" s="4"/>
      <c r="J13" s="58"/>
      <c r="K13" s="58"/>
      <c r="L13" s="57"/>
      <c r="M13" s="57"/>
      <c r="N13" s="58"/>
      <c r="O13" s="58"/>
      <c r="P13" s="58"/>
      <c r="Q13" s="57"/>
      <c r="R13" s="57"/>
      <c r="S13" s="56"/>
      <c r="T13" s="80"/>
    </row>
    <row r="14" spans="1:20" ht="15.75">
      <c r="A14" s="56"/>
      <c r="B14" s="57"/>
      <c r="C14" s="3" t="s">
        <v>5</v>
      </c>
      <c r="D14" s="191" t="s">
        <v>6</v>
      </c>
      <c r="E14" s="189"/>
      <c r="F14" s="189"/>
      <c r="G14" s="189"/>
      <c r="H14" s="190"/>
      <c r="I14" s="59" t="s">
        <v>7</v>
      </c>
      <c r="J14" s="58"/>
      <c r="K14" s="58"/>
      <c r="L14" s="57"/>
      <c r="M14" s="57"/>
      <c r="N14" s="58"/>
      <c r="O14" s="58"/>
      <c r="P14" s="58"/>
      <c r="Q14" s="57"/>
      <c r="R14" s="57"/>
      <c r="S14" s="56"/>
      <c r="T14" s="80"/>
    </row>
    <row r="15" spans="1:20" ht="15.75">
      <c r="A15" s="56"/>
      <c r="B15" s="57"/>
      <c r="C15" s="3" t="s">
        <v>8</v>
      </c>
      <c r="D15" s="191" t="s">
        <v>9</v>
      </c>
      <c r="E15" s="189"/>
      <c r="F15" s="189"/>
      <c r="G15" s="189"/>
      <c r="H15" s="190"/>
      <c r="I15" s="59" t="s">
        <v>7</v>
      </c>
      <c r="J15" s="58"/>
      <c r="K15" s="58"/>
      <c r="L15" s="57"/>
      <c r="M15" s="57"/>
      <c r="N15" s="58"/>
      <c r="O15" s="58"/>
      <c r="P15" s="58"/>
      <c r="Q15" s="57"/>
      <c r="R15" s="57"/>
      <c r="S15" s="56"/>
      <c r="T15" s="80"/>
    </row>
    <row r="16" spans="1:20" ht="60">
      <c r="A16" s="56"/>
      <c r="B16" s="57"/>
      <c r="C16" s="3" t="s">
        <v>10</v>
      </c>
      <c r="D16" s="191" t="s">
        <v>11</v>
      </c>
      <c r="E16" s="189"/>
      <c r="F16" s="189"/>
      <c r="G16" s="189"/>
      <c r="H16" s="190"/>
      <c r="I16" s="5" t="s">
        <v>12</v>
      </c>
      <c r="J16" s="58"/>
      <c r="K16" s="58"/>
      <c r="L16" s="57"/>
      <c r="M16" s="57"/>
      <c r="N16" s="58"/>
      <c r="O16" s="58"/>
      <c r="P16" s="58"/>
      <c r="Q16" s="57"/>
      <c r="R16" s="57"/>
      <c r="S16" s="56"/>
      <c r="T16" s="80"/>
    </row>
    <row r="17" spans="1:33" ht="15.75">
      <c r="A17" s="56"/>
      <c r="B17" s="57"/>
      <c r="C17" s="3" t="s">
        <v>13</v>
      </c>
      <c r="D17" s="191" t="s">
        <v>14</v>
      </c>
      <c r="E17" s="189"/>
      <c r="F17" s="189"/>
      <c r="G17" s="189"/>
      <c r="H17" s="190"/>
      <c r="I17" s="59" t="s">
        <v>7</v>
      </c>
      <c r="J17" s="58"/>
      <c r="K17" s="58"/>
      <c r="L17" s="57"/>
      <c r="M17" s="57"/>
      <c r="N17" s="58"/>
      <c r="O17" s="58"/>
      <c r="P17" s="58"/>
      <c r="Q17" s="57"/>
      <c r="R17" s="57"/>
      <c r="S17" s="56"/>
      <c r="T17" s="80"/>
    </row>
    <row r="18" spans="1:33" ht="15.75">
      <c r="A18" s="60"/>
      <c r="B18" s="60"/>
      <c r="C18" s="3" t="s">
        <v>15</v>
      </c>
      <c r="D18" s="191" t="s">
        <v>16</v>
      </c>
      <c r="E18" s="189"/>
      <c r="F18" s="189"/>
      <c r="G18" s="189"/>
      <c r="H18" s="190"/>
      <c r="I18" s="59" t="s">
        <v>7</v>
      </c>
      <c r="J18" s="58"/>
      <c r="K18" s="58"/>
      <c r="L18" s="57"/>
      <c r="M18" s="57"/>
      <c r="N18" s="58"/>
      <c r="O18" s="58"/>
      <c r="P18" s="58"/>
      <c r="Q18" s="57"/>
      <c r="R18" s="57"/>
      <c r="S18" s="56"/>
      <c r="T18" s="80"/>
    </row>
    <row r="19" spans="1:33" ht="15.75" hidden="1">
      <c r="A19" s="61"/>
      <c r="B19" s="62"/>
      <c r="C19" s="3" t="s">
        <v>17</v>
      </c>
      <c r="D19" s="191"/>
      <c r="E19" s="189"/>
      <c r="F19" s="189"/>
      <c r="G19" s="189"/>
      <c r="H19" s="190"/>
      <c r="I19" s="4"/>
      <c r="J19" s="58"/>
      <c r="K19" s="58"/>
      <c r="L19" s="57"/>
      <c r="M19" s="57"/>
      <c r="N19" s="58"/>
      <c r="O19" s="58"/>
      <c r="P19" s="58"/>
      <c r="Q19" s="57"/>
      <c r="R19" s="57"/>
      <c r="S19" s="56"/>
      <c r="T19" s="80"/>
    </row>
    <row r="20" spans="1:33" ht="15.75">
      <c r="C20" s="3" t="s">
        <v>17</v>
      </c>
      <c r="D20" s="191" t="s">
        <v>18</v>
      </c>
      <c r="E20" s="189"/>
      <c r="F20" s="189"/>
      <c r="G20" s="189"/>
      <c r="H20" s="190"/>
      <c r="I20" s="59" t="s">
        <v>7</v>
      </c>
      <c r="J20" s="58"/>
      <c r="K20" s="58"/>
      <c r="L20" s="57"/>
      <c r="M20" s="57"/>
      <c r="N20" s="58"/>
      <c r="O20" s="58"/>
      <c r="P20" s="58"/>
      <c r="Q20" s="57"/>
      <c r="R20" s="57"/>
      <c r="S20" s="56"/>
      <c r="T20" s="80"/>
    </row>
    <row r="21" spans="1:33" ht="15.75">
      <c r="A21" s="6"/>
      <c r="B21" s="192" t="s">
        <v>19</v>
      </c>
      <c r="C21" s="3" t="s">
        <v>20</v>
      </c>
      <c r="D21" s="191" t="s">
        <v>21</v>
      </c>
      <c r="E21" s="189"/>
      <c r="F21" s="189"/>
      <c r="G21" s="189"/>
      <c r="H21" s="190"/>
      <c r="I21" s="59" t="s">
        <v>7</v>
      </c>
      <c r="K21" s="58"/>
      <c r="L21" s="57"/>
      <c r="M21" s="57"/>
      <c r="N21" s="58"/>
      <c r="O21" s="58"/>
      <c r="P21" s="58"/>
      <c r="Q21" s="57"/>
      <c r="R21" s="57"/>
      <c r="S21" s="56"/>
      <c r="T21" s="80"/>
    </row>
    <row r="22" spans="1:33" ht="15.75">
      <c r="A22" s="6"/>
      <c r="B22" s="193"/>
      <c r="C22" s="3" t="s">
        <v>22</v>
      </c>
      <c r="D22" s="196" t="s">
        <v>23</v>
      </c>
      <c r="E22" s="197"/>
      <c r="F22" s="197"/>
      <c r="G22" s="197"/>
      <c r="H22" s="198"/>
      <c r="I22" s="59" t="s">
        <v>7</v>
      </c>
      <c r="J22" s="58"/>
      <c r="K22" s="58"/>
      <c r="L22" s="57"/>
      <c r="M22" s="57"/>
      <c r="N22" s="58"/>
      <c r="O22" s="58"/>
      <c r="P22" s="58"/>
      <c r="Q22" s="57"/>
      <c r="R22" s="57"/>
      <c r="S22" s="56"/>
      <c r="T22" s="80"/>
    </row>
    <row r="23" spans="1:33" ht="15.75">
      <c r="A23" s="7"/>
      <c r="B23" s="194" t="s">
        <v>24</v>
      </c>
      <c r="C23" s="8" t="s">
        <v>25</v>
      </c>
      <c r="D23" s="199" t="s">
        <v>26</v>
      </c>
      <c r="E23" s="189"/>
      <c r="F23" s="189"/>
      <c r="G23" s="189"/>
      <c r="H23" s="190"/>
      <c r="I23" s="59" t="s">
        <v>7</v>
      </c>
      <c r="J23" s="58"/>
      <c r="K23" s="58"/>
      <c r="L23" s="57"/>
      <c r="M23" s="57"/>
      <c r="N23" s="58"/>
      <c r="O23" s="58"/>
      <c r="P23" s="58"/>
      <c r="Q23" s="57"/>
      <c r="R23" s="57"/>
      <c r="S23" s="56"/>
      <c r="T23" s="80"/>
    </row>
    <row r="24" spans="1:33" ht="31.5">
      <c r="A24" s="7"/>
      <c r="B24" s="195"/>
      <c r="C24" s="8" t="s">
        <v>27</v>
      </c>
      <c r="D24" s="200" t="s">
        <v>28</v>
      </c>
      <c r="E24" s="201"/>
      <c r="F24" s="201"/>
      <c r="G24" s="201"/>
      <c r="H24" s="202"/>
      <c r="I24" s="59" t="s">
        <v>7</v>
      </c>
      <c r="J24" s="58"/>
      <c r="K24" s="58"/>
      <c r="L24" s="57"/>
      <c r="M24" s="57"/>
      <c r="N24" s="58"/>
      <c r="O24" s="58"/>
      <c r="P24" s="58"/>
      <c r="Q24" s="57"/>
      <c r="R24" s="57"/>
      <c r="S24" s="56"/>
      <c r="T24" s="80"/>
    </row>
    <row r="25" spans="1:33" ht="15.75">
      <c r="A25" s="7"/>
      <c r="B25" s="194" t="s">
        <v>29</v>
      </c>
      <c r="C25" s="8" t="s">
        <v>30</v>
      </c>
      <c r="D25" s="200" t="s">
        <v>31</v>
      </c>
      <c r="E25" s="201"/>
      <c r="F25" s="201"/>
      <c r="G25" s="201"/>
      <c r="H25" s="202"/>
      <c r="I25" s="59" t="s">
        <v>7</v>
      </c>
      <c r="J25" s="58"/>
      <c r="K25" s="58"/>
      <c r="L25" s="57"/>
      <c r="M25" s="57"/>
      <c r="N25" s="58"/>
      <c r="O25" s="58"/>
      <c r="P25" s="58"/>
      <c r="Q25" s="57"/>
      <c r="R25" s="57"/>
      <c r="S25" s="56"/>
      <c r="T25" s="80"/>
    </row>
    <row r="26" spans="1:33" ht="15.75">
      <c r="A26" s="7"/>
      <c r="B26" s="193"/>
      <c r="C26" s="8" t="s">
        <v>32</v>
      </c>
      <c r="D26" s="63" t="s">
        <v>33</v>
      </c>
      <c r="E26" s="64"/>
      <c r="F26" s="64"/>
      <c r="G26" s="64"/>
      <c r="H26" s="65"/>
      <c r="I26" s="59" t="s">
        <v>7</v>
      </c>
      <c r="J26" s="58"/>
      <c r="K26" s="58"/>
      <c r="L26" s="57"/>
      <c r="M26" s="57"/>
      <c r="N26" s="58"/>
      <c r="O26" s="58"/>
      <c r="P26" s="58"/>
      <c r="Q26" s="57"/>
      <c r="R26" s="57"/>
      <c r="S26" s="56"/>
      <c r="T26" s="80"/>
    </row>
    <row r="27" spans="1:33" ht="15.75">
      <c r="A27" s="7"/>
      <c r="B27" s="193"/>
      <c r="C27" s="8" t="s">
        <v>34</v>
      </c>
      <c r="D27" s="200" t="s">
        <v>35</v>
      </c>
      <c r="E27" s="201"/>
      <c r="F27" s="201"/>
      <c r="G27" s="201"/>
      <c r="H27" s="202"/>
      <c r="I27" s="59" t="s">
        <v>7</v>
      </c>
      <c r="J27" s="58"/>
      <c r="K27" s="58"/>
      <c r="L27" s="57"/>
      <c r="M27" s="57"/>
      <c r="N27" s="58"/>
      <c r="O27" s="58"/>
      <c r="P27" s="58"/>
      <c r="Q27" s="57"/>
      <c r="R27" s="57"/>
      <c r="S27" s="56"/>
      <c r="T27" s="80"/>
    </row>
    <row r="28" spans="1:33" ht="15.75">
      <c r="A28" s="7"/>
      <c r="B28" s="193"/>
      <c r="C28" s="9" t="s">
        <v>36</v>
      </c>
      <c r="D28" s="200" t="s">
        <v>37</v>
      </c>
      <c r="E28" s="201"/>
      <c r="F28" s="201"/>
      <c r="G28" s="201"/>
      <c r="H28" s="202"/>
      <c r="I28" s="57"/>
      <c r="J28" s="58"/>
      <c r="K28" s="58"/>
      <c r="L28" s="57"/>
      <c r="M28" s="57"/>
      <c r="N28" s="58"/>
      <c r="O28" s="2"/>
      <c r="P28" s="2"/>
      <c r="Q28" s="57"/>
      <c r="R28" s="57"/>
      <c r="S28" s="56"/>
      <c r="T28" s="80"/>
    </row>
    <row r="29" spans="1:33" ht="31.5">
      <c r="A29" s="60"/>
      <c r="B29" s="60"/>
      <c r="C29" s="3" t="s">
        <v>38</v>
      </c>
      <c r="D29" s="203" t="s">
        <v>39</v>
      </c>
      <c r="E29" s="201"/>
      <c r="F29" s="201"/>
      <c r="G29" s="201"/>
      <c r="H29" s="202"/>
      <c r="I29" s="57"/>
      <c r="J29" s="58"/>
      <c r="K29" s="58"/>
      <c r="L29" s="57"/>
      <c r="M29" s="57"/>
      <c r="N29" s="58"/>
      <c r="O29" s="2"/>
      <c r="P29" s="2"/>
      <c r="Q29" s="57"/>
      <c r="R29" s="57"/>
      <c r="S29" s="56"/>
      <c r="T29" s="80"/>
    </row>
    <row r="30" spans="1:33" ht="15.75">
      <c r="A30" s="60"/>
      <c r="B30" s="60"/>
      <c r="C30" s="10" t="s">
        <v>40</v>
      </c>
      <c r="D30" s="204"/>
      <c r="E30" s="189"/>
      <c r="F30" s="189"/>
      <c r="G30" s="189"/>
      <c r="H30" s="190"/>
      <c r="I30" s="4"/>
      <c r="J30" s="58"/>
      <c r="K30" s="58"/>
      <c r="L30" s="57"/>
      <c r="M30" s="57"/>
      <c r="N30" s="58"/>
      <c r="O30" s="58"/>
      <c r="P30" s="58"/>
      <c r="Q30" s="57"/>
      <c r="R30" s="57"/>
      <c r="S30" s="56"/>
      <c r="T30" s="80"/>
    </row>
    <row r="31" spans="1:33" ht="15.75">
      <c r="A31" s="56"/>
      <c r="B31" s="57"/>
      <c r="C31" s="57"/>
      <c r="D31" s="11"/>
      <c r="E31" s="11"/>
      <c r="F31" s="11"/>
      <c r="G31" s="11"/>
      <c r="H31" s="11"/>
      <c r="I31" s="12"/>
      <c r="J31" s="12"/>
      <c r="K31" s="12"/>
      <c r="L31" s="12"/>
      <c r="M31" s="12"/>
      <c r="N31" s="12"/>
      <c r="O31" s="12"/>
      <c r="P31" s="12"/>
      <c r="Q31" s="12"/>
      <c r="R31" s="12"/>
      <c r="S31" s="13"/>
      <c r="T31" s="13"/>
      <c r="U31" s="13"/>
      <c r="V31" s="13"/>
      <c r="W31" s="13"/>
      <c r="X31" s="13"/>
      <c r="Y31" s="13"/>
      <c r="Z31" s="13"/>
      <c r="AA31" s="13"/>
      <c r="AB31" s="13"/>
      <c r="AC31" s="13"/>
      <c r="AD31" s="13"/>
      <c r="AE31" s="14" t="s">
        <v>41</v>
      </c>
      <c r="AF31" s="14">
        <v>3</v>
      </c>
      <c r="AG31" s="14"/>
    </row>
    <row r="32" spans="1:33" ht="63">
      <c r="A32" s="15"/>
      <c r="B32" s="16" t="s">
        <v>42</v>
      </c>
      <c r="C32" s="17" t="s">
        <v>43</v>
      </c>
      <c r="D32" s="10" t="s">
        <v>44</v>
      </c>
      <c r="E32" s="10" t="s">
        <v>45</v>
      </c>
      <c r="F32" s="10" t="s">
        <v>46</v>
      </c>
      <c r="G32" s="10" t="s">
        <v>47</v>
      </c>
      <c r="H32" s="10" t="s">
        <v>48</v>
      </c>
      <c r="I32" s="10" t="s">
        <v>49</v>
      </c>
      <c r="J32" s="18" t="s">
        <v>50</v>
      </c>
      <c r="K32" s="18" t="s">
        <v>51</v>
      </c>
      <c r="L32" s="10" t="s">
        <v>52</v>
      </c>
      <c r="M32" s="10" t="s">
        <v>53</v>
      </c>
      <c r="N32" s="19" t="s">
        <v>54</v>
      </c>
      <c r="O32" s="18" t="s">
        <v>55</v>
      </c>
      <c r="P32" s="18" t="s">
        <v>56</v>
      </c>
      <c r="Q32" s="10" t="s">
        <v>57</v>
      </c>
      <c r="R32" s="10" t="s">
        <v>58</v>
      </c>
      <c r="S32" s="20" t="s">
        <v>59</v>
      </c>
      <c r="T32" s="20" t="s">
        <v>60</v>
      </c>
      <c r="U32" s="20" t="s">
        <v>61</v>
      </c>
      <c r="V32" s="20" t="s">
        <v>62</v>
      </c>
      <c r="W32" s="20" t="s">
        <v>63</v>
      </c>
      <c r="X32" s="20" t="s">
        <v>64</v>
      </c>
      <c r="Y32" s="20" t="s">
        <v>65</v>
      </c>
      <c r="Z32" s="20" t="s">
        <v>66</v>
      </c>
      <c r="AA32" s="20" t="s">
        <v>67</v>
      </c>
      <c r="AB32" s="20" t="s">
        <v>68</v>
      </c>
      <c r="AC32" s="20" t="s">
        <v>69</v>
      </c>
      <c r="AD32" s="20" t="s">
        <v>70</v>
      </c>
      <c r="AE32" s="21" t="s">
        <v>71</v>
      </c>
      <c r="AF32" s="21" t="s">
        <v>72</v>
      </c>
      <c r="AG32" s="21" t="s">
        <v>73</v>
      </c>
    </row>
    <row r="33" spans="1:33" ht="242.25">
      <c r="A33" s="56"/>
      <c r="B33" s="57"/>
      <c r="C33" s="22" t="s">
        <v>74</v>
      </c>
      <c r="D33" s="23" t="s">
        <v>75</v>
      </c>
      <c r="E33" s="23" t="s">
        <v>76</v>
      </c>
      <c r="F33" s="23" t="s">
        <v>77</v>
      </c>
      <c r="G33" s="23" t="s">
        <v>78</v>
      </c>
      <c r="H33" s="23" t="s">
        <v>79</v>
      </c>
      <c r="I33" s="24" t="s">
        <v>80</v>
      </c>
      <c r="J33" s="24" t="s">
        <v>81</v>
      </c>
      <c r="K33" s="24" t="s">
        <v>82</v>
      </c>
      <c r="L33" s="25" t="s">
        <v>83</v>
      </c>
      <c r="M33" s="25" t="s">
        <v>168</v>
      </c>
      <c r="N33" s="23" t="s">
        <v>85</v>
      </c>
      <c r="O33" s="83">
        <v>2100</v>
      </c>
      <c r="P33" s="30"/>
      <c r="Q33" s="23" t="s">
        <v>86</v>
      </c>
      <c r="R33" s="23" t="s">
        <v>87</v>
      </c>
      <c r="S33" s="26"/>
      <c r="T33" s="26"/>
      <c r="U33" s="26"/>
      <c r="V33" s="26"/>
      <c r="W33" s="26"/>
      <c r="X33" s="26"/>
      <c r="Y33" s="26"/>
      <c r="Z33" s="26"/>
      <c r="AA33" s="26"/>
      <c r="AB33" s="26"/>
      <c r="AC33" s="26"/>
      <c r="AD33" s="26"/>
      <c r="AE33" s="49">
        <v>1353.3333333333333</v>
      </c>
      <c r="AF33" s="27" t="s">
        <v>173</v>
      </c>
      <c r="AG33" s="27"/>
    </row>
    <row r="34" spans="1:33" ht="171">
      <c r="A34" s="56"/>
      <c r="B34" s="57"/>
      <c r="C34" s="22" t="s">
        <v>174</v>
      </c>
      <c r="D34" s="23" t="s">
        <v>89</v>
      </c>
      <c r="E34" s="23" t="s">
        <v>90</v>
      </c>
      <c r="F34" s="23" t="s">
        <v>91</v>
      </c>
      <c r="G34" s="29" t="s">
        <v>78</v>
      </c>
      <c r="H34" s="29" t="s">
        <v>79</v>
      </c>
      <c r="I34" s="24" t="s">
        <v>92</v>
      </c>
      <c r="J34" s="30" t="s">
        <v>93</v>
      </c>
      <c r="K34" s="30" t="s">
        <v>94</v>
      </c>
      <c r="L34" s="25" t="s">
        <v>83</v>
      </c>
      <c r="M34" s="25" t="s">
        <v>84</v>
      </c>
      <c r="N34" s="29" t="s">
        <v>85</v>
      </c>
      <c r="O34" s="66">
        <v>45300</v>
      </c>
      <c r="P34" s="30"/>
      <c r="Q34" s="29" t="s">
        <v>95</v>
      </c>
      <c r="R34" s="29" t="s">
        <v>96</v>
      </c>
      <c r="S34" s="31"/>
      <c r="T34" s="31"/>
      <c r="U34" s="31"/>
      <c r="V34" s="31"/>
      <c r="W34" s="31"/>
      <c r="X34" s="31"/>
      <c r="Y34" s="31"/>
      <c r="Z34" s="31"/>
      <c r="AA34" s="31"/>
      <c r="AB34" s="31"/>
      <c r="AC34" s="31"/>
      <c r="AD34" s="31"/>
      <c r="AE34" s="84">
        <v>17916</v>
      </c>
      <c r="AF34" s="27" t="s">
        <v>175</v>
      </c>
      <c r="AG34" s="27"/>
    </row>
    <row r="35" spans="1:33" ht="185.25">
      <c r="A35" s="67"/>
      <c r="B35" s="68" t="s">
        <v>97</v>
      </c>
      <c r="C35" s="32" t="s">
        <v>98</v>
      </c>
      <c r="D35" s="33" t="s">
        <v>99</v>
      </c>
      <c r="E35" s="33" t="s">
        <v>100</v>
      </c>
      <c r="F35" s="23" t="s">
        <v>101</v>
      </c>
      <c r="G35" s="23" t="s">
        <v>78</v>
      </c>
      <c r="H35" s="33" t="s">
        <v>102</v>
      </c>
      <c r="I35" s="23" t="s">
        <v>103</v>
      </c>
      <c r="J35" s="24" t="s">
        <v>104</v>
      </c>
      <c r="K35" s="24" t="s">
        <v>105</v>
      </c>
      <c r="L35" s="23" t="s">
        <v>106</v>
      </c>
      <c r="M35" s="25" t="s">
        <v>84</v>
      </c>
      <c r="N35" s="34" t="s">
        <v>85</v>
      </c>
      <c r="O35" s="69">
        <v>360</v>
      </c>
      <c r="P35" s="30"/>
      <c r="Q35" s="35" t="s">
        <v>95</v>
      </c>
      <c r="R35" s="70" t="s">
        <v>107</v>
      </c>
      <c r="S35" s="44">
        <v>35</v>
      </c>
      <c r="T35" s="41">
        <v>34</v>
      </c>
      <c r="U35" s="42">
        <v>35</v>
      </c>
      <c r="V35" s="42" t="s">
        <v>176</v>
      </c>
      <c r="W35" s="42" t="s">
        <v>176</v>
      </c>
      <c r="X35" s="42" t="s">
        <v>176</v>
      </c>
      <c r="Y35" s="42" t="s">
        <v>176</v>
      </c>
      <c r="Z35" s="42" t="s">
        <v>176</v>
      </c>
      <c r="AA35" s="42" t="s">
        <v>176</v>
      </c>
      <c r="AB35" s="42" t="s">
        <v>176</v>
      </c>
      <c r="AC35" s="42" t="s">
        <v>176</v>
      </c>
      <c r="AD35" s="42" t="s">
        <v>176</v>
      </c>
      <c r="AE35" s="42">
        <v>104</v>
      </c>
      <c r="AF35" s="27" t="s">
        <v>177</v>
      </c>
      <c r="AG35" s="27">
        <v>104</v>
      </c>
    </row>
    <row r="36" spans="1:33" ht="114">
      <c r="A36" s="71"/>
      <c r="B36" s="72"/>
      <c r="C36" s="36" t="s">
        <v>108</v>
      </c>
      <c r="D36" s="33" t="s">
        <v>109</v>
      </c>
      <c r="E36" s="33" t="s">
        <v>110</v>
      </c>
      <c r="F36" s="33" t="s">
        <v>111</v>
      </c>
      <c r="G36" s="23" t="s">
        <v>78</v>
      </c>
      <c r="H36" s="33" t="s">
        <v>102</v>
      </c>
      <c r="I36" s="33" t="s">
        <v>112</v>
      </c>
      <c r="J36" s="33" t="s">
        <v>113</v>
      </c>
      <c r="K36" s="37" t="s">
        <v>114</v>
      </c>
      <c r="L36" s="23" t="s">
        <v>106</v>
      </c>
      <c r="M36" s="25" t="s">
        <v>84</v>
      </c>
      <c r="N36" s="34" t="s">
        <v>85</v>
      </c>
      <c r="O36" s="33">
        <v>1500</v>
      </c>
      <c r="P36" s="85"/>
      <c r="Q36" s="33" t="s">
        <v>115</v>
      </c>
      <c r="R36" s="33" t="s">
        <v>116</v>
      </c>
      <c r="S36" s="86">
        <v>1050</v>
      </c>
      <c r="T36" s="87">
        <v>29</v>
      </c>
      <c r="U36" s="87">
        <v>35</v>
      </c>
      <c r="V36" s="87" t="s">
        <v>176</v>
      </c>
      <c r="W36" s="87" t="s">
        <v>176</v>
      </c>
      <c r="X36" s="87" t="s">
        <v>176</v>
      </c>
      <c r="Y36" s="87" t="s">
        <v>176</v>
      </c>
      <c r="Z36" s="87" t="s">
        <v>176</v>
      </c>
      <c r="AA36" s="87" t="s">
        <v>176</v>
      </c>
      <c r="AB36" s="87" t="s">
        <v>176</v>
      </c>
      <c r="AC36" s="87" t="s">
        <v>176</v>
      </c>
      <c r="AD36" s="87" t="s">
        <v>176</v>
      </c>
      <c r="AE36" s="42">
        <v>1114</v>
      </c>
      <c r="AF36" s="27" t="s">
        <v>178</v>
      </c>
      <c r="AG36" s="27">
        <v>1114</v>
      </c>
    </row>
    <row r="37" spans="1:33" ht="142.5">
      <c r="A37" s="73"/>
      <c r="B37" s="74"/>
      <c r="C37" s="36" t="s">
        <v>117</v>
      </c>
      <c r="D37" s="23" t="s">
        <v>118</v>
      </c>
      <c r="E37" s="23" t="s">
        <v>179</v>
      </c>
      <c r="F37" s="23" t="s">
        <v>120</v>
      </c>
      <c r="G37" s="23" t="s">
        <v>78</v>
      </c>
      <c r="H37" s="33" t="s">
        <v>102</v>
      </c>
      <c r="I37" s="23" t="s">
        <v>121</v>
      </c>
      <c r="J37" s="23" t="s">
        <v>122</v>
      </c>
      <c r="K37" s="38" t="s">
        <v>123</v>
      </c>
      <c r="L37" s="23" t="s">
        <v>106</v>
      </c>
      <c r="M37" s="25" t="s">
        <v>84</v>
      </c>
      <c r="N37" s="34" t="s">
        <v>85</v>
      </c>
      <c r="O37" s="23">
        <v>36500</v>
      </c>
      <c r="P37" s="30"/>
      <c r="Q37" s="23" t="s">
        <v>124</v>
      </c>
      <c r="R37" s="23" t="s">
        <v>125</v>
      </c>
      <c r="S37" s="44">
        <v>4759</v>
      </c>
      <c r="T37" s="41">
        <v>4208</v>
      </c>
      <c r="U37" s="42">
        <v>4840</v>
      </c>
      <c r="V37" s="42" t="s">
        <v>176</v>
      </c>
      <c r="W37" s="42" t="s">
        <v>176</v>
      </c>
      <c r="X37" s="42" t="s">
        <v>176</v>
      </c>
      <c r="Y37" s="42" t="s">
        <v>176</v>
      </c>
      <c r="Z37" s="42" t="s">
        <v>176</v>
      </c>
      <c r="AA37" s="42" t="s">
        <v>176</v>
      </c>
      <c r="AB37" s="42" t="s">
        <v>176</v>
      </c>
      <c r="AC37" s="42" t="s">
        <v>176</v>
      </c>
      <c r="AD37" s="42" t="s">
        <v>176</v>
      </c>
      <c r="AE37" s="42">
        <v>13807</v>
      </c>
      <c r="AF37" s="27" t="s">
        <v>180</v>
      </c>
      <c r="AG37" s="27">
        <v>13807</v>
      </c>
    </row>
    <row r="38" spans="1:33" ht="142.5">
      <c r="A38" s="75"/>
      <c r="B38" s="75" t="s">
        <v>126</v>
      </c>
      <c r="C38" s="39" t="s">
        <v>127</v>
      </c>
      <c r="D38" s="23" t="s">
        <v>128</v>
      </c>
      <c r="E38" s="23" t="s">
        <v>129</v>
      </c>
      <c r="F38" s="23" t="s">
        <v>130</v>
      </c>
      <c r="G38" s="23" t="s">
        <v>78</v>
      </c>
      <c r="H38" s="33" t="s">
        <v>79</v>
      </c>
      <c r="I38" s="23" t="s">
        <v>131</v>
      </c>
      <c r="J38" s="23" t="s">
        <v>132</v>
      </c>
      <c r="K38" s="23" t="s">
        <v>133</v>
      </c>
      <c r="L38" s="23" t="s">
        <v>134</v>
      </c>
      <c r="M38" s="23" t="s">
        <v>135</v>
      </c>
      <c r="N38" s="40">
        <v>660</v>
      </c>
      <c r="O38" s="23">
        <v>600</v>
      </c>
      <c r="P38" s="30"/>
      <c r="Q38" s="23" t="s">
        <v>136</v>
      </c>
      <c r="R38" s="23" t="s">
        <v>137</v>
      </c>
      <c r="S38" s="88">
        <v>187</v>
      </c>
      <c r="T38" s="41">
        <v>183</v>
      </c>
      <c r="U38" s="42">
        <v>174</v>
      </c>
      <c r="V38" s="42">
        <v>174</v>
      </c>
      <c r="W38" s="42"/>
      <c r="X38" s="42"/>
      <c r="Y38" s="42"/>
      <c r="Z38" s="42"/>
      <c r="AA38" s="42"/>
      <c r="AB38" s="42"/>
      <c r="AC38" s="42"/>
      <c r="AD38" s="42"/>
      <c r="AE38" s="42">
        <v>718</v>
      </c>
      <c r="AF38" s="27">
        <v>179.5</v>
      </c>
      <c r="AG38" s="27">
        <v>239.33333333333334</v>
      </c>
    </row>
    <row r="39" spans="1:33" ht="128.25">
      <c r="A39" s="73"/>
      <c r="B39" s="74"/>
      <c r="C39" s="28" t="s">
        <v>138</v>
      </c>
      <c r="D39" s="23" t="s">
        <v>139</v>
      </c>
      <c r="E39" s="23" t="s">
        <v>140</v>
      </c>
      <c r="F39" s="23" t="s">
        <v>141</v>
      </c>
      <c r="G39" s="23" t="s">
        <v>78</v>
      </c>
      <c r="H39" s="33" t="s">
        <v>102</v>
      </c>
      <c r="I39" s="23" t="s">
        <v>142</v>
      </c>
      <c r="J39" s="23" t="s">
        <v>143</v>
      </c>
      <c r="K39" s="23" t="s">
        <v>144</v>
      </c>
      <c r="L39" s="23" t="s">
        <v>106</v>
      </c>
      <c r="M39" s="25" t="s">
        <v>84</v>
      </c>
      <c r="N39" s="43">
        <v>210</v>
      </c>
      <c r="O39" s="76">
        <v>210</v>
      </c>
      <c r="P39" s="30"/>
      <c r="Q39" s="23" t="s">
        <v>145</v>
      </c>
      <c r="R39" s="23" t="s">
        <v>146</v>
      </c>
      <c r="S39" s="44">
        <v>3</v>
      </c>
      <c r="T39" s="41">
        <v>6</v>
      </c>
      <c r="U39" s="42">
        <v>9</v>
      </c>
      <c r="V39" s="42">
        <v>9</v>
      </c>
      <c r="W39" s="42"/>
      <c r="X39" s="42"/>
      <c r="Y39" s="42"/>
      <c r="Z39" s="42"/>
      <c r="AA39" s="42"/>
      <c r="AB39" s="42"/>
      <c r="AC39" s="42"/>
      <c r="AD39" s="42"/>
      <c r="AE39" s="42">
        <v>27</v>
      </c>
      <c r="AF39" s="27" t="s">
        <v>181</v>
      </c>
      <c r="AG39" s="27">
        <v>27</v>
      </c>
    </row>
    <row r="40" spans="1:33" ht="114">
      <c r="A40" s="45"/>
      <c r="B40" s="46"/>
      <c r="C40" s="28" t="s">
        <v>147</v>
      </c>
      <c r="D40" s="23" t="s">
        <v>148</v>
      </c>
      <c r="E40" s="23" t="s">
        <v>149</v>
      </c>
      <c r="F40" s="23" t="s">
        <v>150</v>
      </c>
      <c r="G40" s="23" t="s">
        <v>78</v>
      </c>
      <c r="H40" s="23" t="s">
        <v>102</v>
      </c>
      <c r="I40" s="23" t="s">
        <v>151</v>
      </c>
      <c r="J40" s="23" t="s">
        <v>152</v>
      </c>
      <c r="K40" s="23" t="s">
        <v>153</v>
      </c>
      <c r="L40" s="23" t="s">
        <v>106</v>
      </c>
      <c r="M40" s="25" t="s">
        <v>84</v>
      </c>
      <c r="N40" s="23">
        <v>8800</v>
      </c>
      <c r="O40" s="23">
        <v>8800</v>
      </c>
      <c r="P40" s="25"/>
      <c r="Q40" s="23" t="s">
        <v>154</v>
      </c>
      <c r="R40" s="23" t="s">
        <v>169</v>
      </c>
      <c r="S40" s="44">
        <v>923</v>
      </c>
      <c r="T40" s="42">
        <v>1004</v>
      </c>
      <c r="U40" s="42">
        <v>1091</v>
      </c>
      <c r="V40" s="42">
        <v>1091</v>
      </c>
      <c r="W40" s="42"/>
      <c r="X40" s="42"/>
      <c r="Y40" s="42"/>
      <c r="Z40" s="42"/>
      <c r="AA40" s="42"/>
      <c r="AB40" s="42"/>
      <c r="AC40" s="42"/>
      <c r="AD40" s="42"/>
      <c r="AE40" s="42">
        <v>4109</v>
      </c>
      <c r="AF40" s="27" t="s">
        <v>182</v>
      </c>
      <c r="AG40" s="27">
        <v>4109</v>
      </c>
    </row>
    <row r="41" spans="1:33">
      <c r="C41" s="208"/>
      <c r="D41" s="209"/>
      <c r="E41" s="209"/>
      <c r="F41" s="210"/>
      <c r="G41" s="77" t="s">
        <v>7</v>
      </c>
      <c r="H41" s="211" t="s">
        <v>155</v>
      </c>
      <c r="I41" s="189"/>
      <c r="J41" s="189"/>
      <c r="K41" s="189"/>
      <c r="L41" s="189"/>
      <c r="M41" s="189"/>
      <c r="N41" s="189"/>
      <c r="O41" s="189"/>
      <c r="P41" s="189"/>
      <c r="Q41" s="189"/>
      <c r="R41" s="189"/>
      <c r="S41" s="189"/>
      <c r="T41" s="190"/>
      <c r="AF41" s="27"/>
      <c r="AG41" s="27"/>
    </row>
    <row r="42" spans="1:33" ht="15.75">
      <c r="C42" s="206"/>
      <c r="D42" s="189"/>
      <c r="E42" s="189"/>
      <c r="F42" s="190"/>
      <c r="G42" s="59" t="s">
        <v>7</v>
      </c>
      <c r="H42" s="47" t="s">
        <v>156</v>
      </c>
      <c r="I42" s="48" t="s">
        <v>157</v>
      </c>
      <c r="J42" s="48" t="s">
        <v>158</v>
      </c>
      <c r="K42" s="48" t="s">
        <v>159</v>
      </c>
      <c r="L42" s="48" t="s">
        <v>160</v>
      </c>
      <c r="M42" s="48" t="s">
        <v>161</v>
      </c>
      <c r="N42" s="48" t="s">
        <v>162</v>
      </c>
      <c r="O42" s="48" t="s">
        <v>163</v>
      </c>
      <c r="P42" s="48" t="s">
        <v>164</v>
      </c>
      <c r="Q42" s="48" t="s">
        <v>165</v>
      </c>
      <c r="R42" s="48" t="s">
        <v>166</v>
      </c>
      <c r="S42" s="48"/>
      <c r="T42" s="48" t="s">
        <v>167</v>
      </c>
      <c r="AF42" s="27"/>
      <c r="AG42" s="27"/>
    </row>
    <row r="43" spans="1:33">
      <c r="C43" s="206"/>
      <c r="D43" s="189"/>
      <c r="E43" s="189"/>
      <c r="F43" s="190"/>
      <c r="G43" s="59" t="s">
        <v>7</v>
      </c>
      <c r="H43" s="78"/>
      <c r="I43" s="78"/>
      <c r="J43" s="78"/>
      <c r="K43" s="78"/>
      <c r="L43" s="78"/>
      <c r="M43" s="78"/>
      <c r="N43" s="78"/>
      <c r="O43" s="78"/>
      <c r="P43" s="78"/>
      <c r="Q43" s="78"/>
      <c r="R43" s="78"/>
      <c r="S43" s="78"/>
      <c r="T43" s="78"/>
      <c r="AF43" s="27"/>
      <c r="AG43" s="27"/>
    </row>
    <row r="44" spans="1:33" ht="15.75">
      <c r="C44" s="212"/>
      <c r="D44" s="189"/>
      <c r="E44" s="189"/>
      <c r="F44" s="190"/>
      <c r="G44" s="79"/>
      <c r="H44" s="80"/>
      <c r="I44" s="80"/>
      <c r="J44" s="80"/>
      <c r="K44" s="80"/>
      <c r="L44" s="80"/>
      <c r="M44" s="80"/>
      <c r="N44" s="80"/>
      <c r="O44" s="80"/>
      <c r="P44" s="80"/>
      <c r="Q44" s="80"/>
    </row>
    <row r="45" spans="1:33">
      <c r="C45" s="205"/>
      <c r="D45" s="189"/>
      <c r="E45" s="189"/>
      <c r="F45" s="190"/>
      <c r="G45" s="59" t="s">
        <v>7</v>
      </c>
      <c r="H45" s="80"/>
      <c r="I45" s="80"/>
      <c r="J45" s="80"/>
      <c r="K45" s="80"/>
      <c r="L45" s="80"/>
      <c r="M45" s="80"/>
      <c r="N45" s="80"/>
      <c r="O45" s="80"/>
      <c r="P45" s="80"/>
      <c r="Q45" s="80"/>
    </row>
    <row r="46" spans="1:33" ht="15.75">
      <c r="C46" s="206"/>
      <c r="D46" s="189"/>
      <c r="E46" s="189"/>
      <c r="F46" s="190"/>
      <c r="G46" s="79"/>
      <c r="H46" s="80"/>
      <c r="I46" s="80"/>
      <c r="J46" s="80"/>
      <c r="K46" s="80"/>
      <c r="L46" s="80"/>
      <c r="M46" s="80"/>
      <c r="N46" s="80"/>
      <c r="O46" s="80"/>
      <c r="P46" s="80"/>
      <c r="Q46" s="80"/>
    </row>
    <row r="47" spans="1:33" ht="15.75">
      <c r="C47" s="207"/>
      <c r="D47" s="189"/>
      <c r="E47" s="189"/>
      <c r="F47" s="190"/>
      <c r="G47" s="79"/>
      <c r="H47" s="80"/>
      <c r="I47" s="80"/>
      <c r="J47" s="80"/>
      <c r="K47" s="80"/>
      <c r="L47" s="80"/>
      <c r="M47" s="80"/>
      <c r="N47" s="80"/>
      <c r="O47" s="80"/>
      <c r="P47" s="80"/>
      <c r="Q47" s="80"/>
      <c r="S47" s="88"/>
    </row>
    <row r="48" spans="1:33" ht="15.75">
      <c r="C48" s="79"/>
      <c r="D48" s="79"/>
      <c r="E48" s="79"/>
      <c r="F48" s="79"/>
      <c r="G48" s="79"/>
      <c r="H48" s="80"/>
      <c r="I48" s="80"/>
      <c r="J48" s="80"/>
      <c r="K48" s="80"/>
      <c r="L48" s="80"/>
      <c r="M48" s="80"/>
      <c r="N48" s="80"/>
      <c r="O48" s="80"/>
      <c r="P48" s="80"/>
      <c r="Q48" s="80"/>
      <c r="R48" s="80"/>
      <c r="S48" s="80"/>
    </row>
    <row r="49" spans="4:8" ht="15.75">
      <c r="D49" s="79"/>
      <c r="E49" s="79"/>
      <c r="F49" s="79"/>
      <c r="G49" s="79"/>
      <c r="H49" s="79"/>
    </row>
    <row r="50" spans="4:8" ht="15.75">
      <c r="D50" s="79"/>
      <c r="E50" s="79"/>
      <c r="F50" s="79"/>
      <c r="G50" s="79"/>
      <c r="H50" s="79"/>
    </row>
    <row r="51" spans="4:8" ht="15.75">
      <c r="D51" s="79"/>
      <c r="E51" s="79"/>
      <c r="F51" s="79"/>
      <c r="G51" s="79"/>
      <c r="H51" s="79"/>
    </row>
    <row r="52" spans="4:8" ht="15.75">
      <c r="D52" s="79"/>
      <c r="E52" s="79"/>
      <c r="F52" s="79"/>
      <c r="G52" s="79"/>
      <c r="H52" s="79"/>
    </row>
    <row r="53" spans="4:8" ht="15.75">
      <c r="D53" s="79"/>
      <c r="E53" s="79"/>
      <c r="F53" s="79"/>
      <c r="G53" s="79"/>
      <c r="H53" s="79"/>
    </row>
    <row r="54" spans="4:8" ht="15.75">
      <c r="D54" s="79"/>
      <c r="E54" s="79"/>
      <c r="F54" s="79"/>
      <c r="G54" s="79"/>
      <c r="H54" s="79"/>
    </row>
    <row r="55" spans="4:8" ht="15.75">
      <c r="D55" s="79"/>
      <c r="E55" s="79"/>
      <c r="F55" s="79"/>
      <c r="G55" s="79"/>
      <c r="H55" s="79"/>
    </row>
    <row r="56" spans="4:8" ht="15.75">
      <c r="D56" s="79"/>
      <c r="E56" s="79"/>
      <c r="F56" s="79"/>
      <c r="G56" s="79"/>
      <c r="H56" s="79"/>
    </row>
    <row r="57" spans="4:8" ht="15.75">
      <c r="D57" s="79"/>
      <c r="E57" s="79"/>
      <c r="F57" s="79"/>
      <c r="G57" s="79"/>
      <c r="H57" s="79"/>
    </row>
    <row r="58" spans="4:8" ht="15.75">
      <c r="D58" s="79"/>
      <c r="E58" s="79"/>
      <c r="F58" s="79"/>
      <c r="G58" s="79"/>
      <c r="H58" s="79"/>
    </row>
    <row r="59" spans="4:8" ht="15.75">
      <c r="D59" s="79"/>
      <c r="E59" s="79"/>
      <c r="F59" s="79"/>
      <c r="G59" s="79"/>
      <c r="H59" s="79"/>
    </row>
    <row r="60" spans="4:8" ht="15.75">
      <c r="D60" s="79"/>
      <c r="E60" s="79"/>
      <c r="F60" s="79"/>
      <c r="G60" s="79"/>
      <c r="H60" s="79"/>
    </row>
    <row r="61" spans="4:8" ht="15.75">
      <c r="D61" s="79"/>
      <c r="E61" s="79"/>
      <c r="F61" s="79"/>
      <c r="G61" s="79"/>
      <c r="H61" s="79"/>
    </row>
    <row r="62" spans="4:8" ht="15.75">
      <c r="D62" s="79"/>
      <c r="E62" s="79"/>
      <c r="F62" s="79"/>
      <c r="G62" s="79"/>
      <c r="H62" s="79"/>
    </row>
    <row r="63" spans="4:8" ht="15.75">
      <c r="D63" s="79"/>
      <c r="E63" s="79"/>
      <c r="F63" s="79"/>
      <c r="G63" s="79"/>
      <c r="H63" s="79"/>
    </row>
    <row r="64" spans="4:8" ht="15.75">
      <c r="D64" s="79"/>
      <c r="E64" s="79"/>
      <c r="F64" s="79"/>
      <c r="G64" s="79"/>
      <c r="H64" s="79"/>
    </row>
    <row r="65" spans="4:8" ht="15.75">
      <c r="D65" s="79"/>
      <c r="E65" s="79"/>
      <c r="F65" s="79"/>
      <c r="G65" s="79"/>
      <c r="H65" s="79"/>
    </row>
    <row r="66" spans="4:8" ht="15.75">
      <c r="D66" s="79"/>
      <c r="E66" s="79"/>
      <c r="F66" s="79"/>
      <c r="G66" s="79"/>
      <c r="H66" s="79"/>
    </row>
    <row r="67" spans="4:8" ht="15.75">
      <c r="D67" s="79"/>
      <c r="E67" s="79"/>
      <c r="F67" s="79"/>
      <c r="G67" s="79"/>
      <c r="H67" s="79"/>
    </row>
    <row r="68" spans="4:8" ht="15.75">
      <c r="D68" s="79"/>
      <c r="E68" s="79"/>
      <c r="F68" s="79"/>
      <c r="G68" s="79"/>
      <c r="H68" s="79"/>
    </row>
    <row r="69" spans="4:8" ht="15.75">
      <c r="D69" s="79"/>
      <c r="E69" s="79"/>
      <c r="F69" s="79"/>
      <c r="G69" s="79"/>
      <c r="H69" s="79"/>
    </row>
    <row r="70" spans="4:8" ht="15.75">
      <c r="D70" s="79"/>
      <c r="E70" s="79"/>
      <c r="F70" s="79"/>
      <c r="G70" s="79"/>
      <c r="H70" s="79"/>
    </row>
    <row r="71" spans="4:8" ht="15.75">
      <c r="D71" s="79"/>
      <c r="E71" s="79"/>
      <c r="F71" s="79"/>
      <c r="G71" s="79"/>
      <c r="H71" s="79"/>
    </row>
    <row r="72" spans="4:8" ht="15.75">
      <c r="D72" s="79"/>
      <c r="E72" s="79"/>
      <c r="F72" s="79"/>
      <c r="G72" s="79"/>
      <c r="H72" s="79"/>
    </row>
    <row r="73" spans="4:8" ht="15.75">
      <c r="D73" s="79"/>
      <c r="E73" s="79"/>
      <c r="F73" s="79"/>
      <c r="G73" s="79"/>
      <c r="H73" s="79"/>
    </row>
    <row r="74" spans="4:8" ht="15.75">
      <c r="D74" s="79"/>
      <c r="E74" s="79"/>
      <c r="F74" s="79"/>
      <c r="G74" s="79"/>
      <c r="H74" s="79"/>
    </row>
    <row r="75" spans="4:8" ht="15.75">
      <c r="D75" s="79"/>
      <c r="E75" s="79"/>
      <c r="F75" s="79"/>
      <c r="G75" s="79"/>
      <c r="H75" s="79"/>
    </row>
    <row r="76" spans="4:8" ht="15.75">
      <c r="D76" s="79"/>
      <c r="E76" s="79"/>
      <c r="F76" s="79"/>
      <c r="G76" s="79"/>
      <c r="H76" s="79"/>
    </row>
    <row r="77" spans="4:8" ht="15.75">
      <c r="D77" s="79"/>
      <c r="E77" s="79"/>
      <c r="F77" s="79"/>
      <c r="G77" s="79"/>
      <c r="H77" s="79"/>
    </row>
    <row r="78" spans="4:8" ht="15.75">
      <c r="D78" s="79"/>
      <c r="E78" s="79"/>
      <c r="F78" s="79"/>
      <c r="G78" s="79"/>
      <c r="H78" s="79"/>
    </row>
    <row r="79" spans="4:8" ht="15.75">
      <c r="D79" s="79"/>
      <c r="E79" s="79"/>
      <c r="F79" s="79"/>
      <c r="G79" s="79"/>
      <c r="H79" s="79"/>
    </row>
    <row r="80" spans="4:8" ht="15.75">
      <c r="D80" s="79"/>
      <c r="E80" s="79"/>
      <c r="F80" s="79"/>
      <c r="G80" s="79"/>
      <c r="H80" s="79"/>
    </row>
    <row r="81" spans="4:8" ht="15.75">
      <c r="D81" s="79"/>
      <c r="E81" s="79"/>
      <c r="F81" s="79"/>
      <c r="G81" s="79"/>
      <c r="H81" s="79"/>
    </row>
    <row r="82" spans="4:8" ht="15.75">
      <c r="D82" s="79"/>
      <c r="E82" s="79"/>
      <c r="F82" s="79"/>
      <c r="G82" s="79"/>
      <c r="H82" s="79"/>
    </row>
    <row r="83" spans="4:8" ht="15.75">
      <c r="D83" s="79"/>
      <c r="E83" s="79"/>
      <c r="F83" s="79"/>
      <c r="G83" s="79"/>
      <c r="H83" s="79"/>
    </row>
    <row r="84" spans="4:8" ht="15.75">
      <c r="D84" s="79"/>
      <c r="E84" s="79"/>
      <c r="F84" s="79"/>
      <c r="G84" s="79"/>
      <c r="H84" s="79"/>
    </row>
    <row r="85" spans="4:8" ht="15.75">
      <c r="D85" s="79"/>
      <c r="E85" s="79"/>
      <c r="F85" s="79"/>
      <c r="G85" s="79"/>
      <c r="H85" s="79"/>
    </row>
    <row r="86" spans="4:8" ht="15.75">
      <c r="D86" s="79"/>
      <c r="E86" s="79"/>
      <c r="F86" s="79"/>
      <c r="G86" s="79"/>
      <c r="H86" s="79"/>
    </row>
    <row r="87" spans="4:8" ht="15.75">
      <c r="D87" s="79"/>
      <c r="E87" s="79"/>
      <c r="F87" s="79"/>
      <c r="G87" s="79"/>
      <c r="H87" s="79"/>
    </row>
    <row r="88" spans="4:8" ht="15.75">
      <c r="D88" s="79"/>
      <c r="E88" s="79"/>
      <c r="F88" s="79"/>
      <c r="G88" s="79"/>
      <c r="H88" s="79"/>
    </row>
    <row r="89" spans="4:8" ht="15.75">
      <c r="D89" s="79"/>
      <c r="E89" s="79"/>
      <c r="F89" s="79"/>
      <c r="G89" s="79"/>
      <c r="H89" s="79"/>
    </row>
    <row r="90" spans="4:8" ht="15.75">
      <c r="D90" s="79"/>
      <c r="E90" s="79"/>
      <c r="F90" s="79"/>
      <c r="G90" s="79"/>
      <c r="H90" s="79"/>
    </row>
    <row r="91" spans="4:8" ht="15.75">
      <c r="D91" s="79"/>
      <c r="E91" s="79"/>
      <c r="F91" s="79"/>
      <c r="G91" s="79"/>
      <c r="H91" s="79"/>
    </row>
    <row r="92" spans="4:8" ht="15.75">
      <c r="D92" s="79"/>
      <c r="E92" s="79"/>
      <c r="F92" s="79"/>
      <c r="G92" s="79"/>
      <c r="H92" s="79"/>
    </row>
    <row r="93" spans="4:8" ht="15.75">
      <c r="D93" s="79"/>
      <c r="E93" s="79"/>
      <c r="F93" s="79"/>
      <c r="G93" s="79"/>
      <c r="H93" s="79"/>
    </row>
    <row r="94" spans="4:8" ht="15.75">
      <c r="D94" s="79"/>
      <c r="E94" s="79"/>
      <c r="F94" s="79"/>
      <c r="G94" s="79"/>
      <c r="H94" s="79"/>
    </row>
    <row r="95" spans="4:8" ht="15.75">
      <c r="D95" s="79"/>
      <c r="E95" s="79"/>
      <c r="F95" s="79"/>
      <c r="G95" s="79"/>
      <c r="H95" s="79"/>
    </row>
    <row r="96" spans="4:8" ht="15.75">
      <c r="D96" s="79"/>
      <c r="E96" s="79"/>
      <c r="F96" s="79"/>
      <c r="G96" s="79"/>
      <c r="H96" s="79"/>
    </row>
    <row r="97" spans="4:8" ht="15.75">
      <c r="D97" s="79"/>
      <c r="E97" s="79"/>
      <c r="F97" s="79"/>
      <c r="G97" s="79"/>
      <c r="H97" s="79"/>
    </row>
    <row r="98" spans="4:8" ht="15.75">
      <c r="D98" s="79"/>
      <c r="E98" s="79"/>
      <c r="F98" s="79"/>
      <c r="G98" s="79"/>
      <c r="H98" s="79"/>
    </row>
    <row r="99" spans="4:8" ht="15.75">
      <c r="D99" s="79"/>
      <c r="E99" s="79"/>
      <c r="F99" s="79"/>
      <c r="G99" s="79"/>
      <c r="H99" s="79"/>
    </row>
    <row r="100" spans="4:8" ht="15.75">
      <c r="D100" s="79"/>
      <c r="E100" s="79"/>
      <c r="F100" s="79"/>
      <c r="G100" s="79"/>
      <c r="H100" s="79"/>
    </row>
    <row r="101" spans="4:8" ht="15.75">
      <c r="D101" s="79"/>
      <c r="E101" s="79"/>
      <c r="F101" s="79"/>
      <c r="G101" s="79"/>
      <c r="H101" s="79"/>
    </row>
    <row r="102" spans="4:8" ht="15.75">
      <c r="D102" s="79"/>
      <c r="E102" s="79"/>
      <c r="F102" s="79"/>
      <c r="G102" s="79"/>
      <c r="H102" s="79"/>
    </row>
    <row r="103" spans="4:8" ht="15.75">
      <c r="D103" s="79"/>
      <c r="E103" s="79"/>
      <c r="F103" s="79"/>
      <c r="G103" s="79"/>
      <c r="H103" s="79"/>
    </row>
    <row r="104" spans="4:8" ht="15.75">
      <c r="D104" s="79"/>
      <c r="E104" s="79"/>
      <c r="F104" s="79"/>
      <c r="G104" s="79"/>
      <c r="H104" s="79"/>
    </row>
    <row r="105" spans="4:8" ht="15.75">
      <c r="D105" s="79"/>
      <c r="E105" s="79"/>
      <c r="F105" s="79"/>
      <c r="G105" s="79"/>
      <c r="H105" s="79"/>
    </row>
    <row r="106" spans="4:8" ht="15.75">
      <c r="D106" s="79"/>
      <c r="E106" s="79"/>
      <c r="F106" s="79"/>
      <c r="G106" s="79"/>
      <c r="H106" s="79"/>
    </row>
    <row r="107" spans="4:8" ht="15.75">
      <c r="D107" s="79"/>
      <c r="E107" s="79"/>
      <c r="F107" s="79"/>
      <c r="G107" s="79"/>
      <c r="H107" s="79"/>
    </row>
    <row r="108" spans="4:8" ht="15.75">
      <c r="D108" s="79"/>
      <c r="E108" s="79"/>
      <c r="F108" s="79"/>
      <c r="G108" s="79"/>
      <c r="H108" s="79"/>
    </row>
    <row r="109" spans="4:8" ht="15.75">
      <c r="D109" s="79"/>
      <c r="E109" s="79"/>
      <c r="F109" s="79"/>
      <c r="G109" s="79"/>
      <c r="H109" s="79"/>
    </row>
    <row r="110" spans="4:8" ht="15.75">
      <c r="D110" s="79"/>
      <c r="E110" s="79"/>
      <c r="F110" s="79"/>
      <c r="G110" s="79"/>
      <c r="H110" s="79"/>
    </row>
    <row r="111" spans="4:8" ht="15.75">
      <c r="D111" s="79"/>
      <c r="E111" s="79"/>
      <c r="F111" s="79"/>
      <c r="G111" s="79"/>
      <c r="H111" s="79"/>
    </row>
    <row r="112" spans="4:8" ht="15.75">
      <c r="D112" s="79"/>
      <c r="E112" s="79"/>
      <c r="F112" s="79"/>
      <c r="G112" s="79"/>
      <c r="H112" s="79"/>
    </row>
    <row r="113" spans="4:8" ht="15.75">
      <c r="D113" s="79"/>
      <c r="E113" s="79"/>
      <c r="F113" s="79"/>
      <c r="G113" s="79"/>
      <c r="H113" s="79"/>
    </row>
    <row r="114" spans="4:8" ht="15.75">
      <c r="D114" s="79"/>
      <c r="E114" s="79"/>
      <c r="F114" s="79"/>
      <c r="G114" s="79"/>
      <c r="H114" s="79"/>
    </row>
    <row r="115" spans="4:8" ht="15.75">
      <c r="D115" s="79"/>
      <c r="E115" s="79"/>
      <c r="F115" s="79"/>
      <c r="G115" s="79"/>
      <c r="H115" s="79"/>
    </row>
    <row r="116" spans="4:8" ht="15.75">
      <c r="D116" s="79"/>
      <c r="E116" s="79"/>
      <c r="F116" s="79"/>
      <c r="G116" s="79"/>
      <c r="H116" s="79"/>
    </row>
    <row r="117" spans="4:8" ht="15.75">
      <c r="D117" s="79"/>
      <c r="E117" s="79"/>
      <c r="F117" s="79"/>
      <c r="G117" s="79"/>
      <c r="H117" s="79"/>
    </row>
    <row r="118" spans="4:8" ht="15.75">
      <c r="D118" s="79"/>
      <c r="E118" s="79"/>
      <c r="F118" s="79"/>
      <c r="G118" s="79"/>
      <c r="H118" s="79"/>
    </row>
    <row r="119" spans="4:8" ht="15.75">
      <c r="D119" s="79"/>
      <c r="E119" s="79"/>
      <c r="F119" s="79"/>
      <c r="G119" s="79"/>
      <c r="H119" s="79"/>
    </row>
    <row r="120" spans="4:8" ht="15.75">
      <c r="D120" s="79"/>
      <c r="E120" s="79"/>
      <c r="F120" s="79"/>
      <c r="G120" s="79"/>
      <c r="H120" s="79"/>
    </row>
    <row r="121" spans="4:8" ht="15.75">
      <c r="D121" s="79"/>
      <c r="E121" s="79"/>
      <c r="F121" s="79"/>
      <c r="G121" s="79"/>
      <c r="H121" s="79"/>
    </row>
    <row r="122" spans="4:8" ht="15.75">
      <c r="D122" s="79"/>
      <c r="E122" s="79"/>
      <c r="F122" s="79"/>
      <c r="G122" s="79"/>
      <c r="H122" s="79"/>
    </row>
    <row r="123" spans="4:8" ht="15.75">
      <c r="D123" s="79"/>
      <c r="E123" s="79"/>
      <c r="F123" s="79"/>
      <c r="G123" s="79"/>
      <c r="H123" s="79"/>
    </row>
    <row r="124" spans="4:8" ht="15.75">
      <c r="D124" s="79"/>
      <c r="E124" s="79"/>
      <c r="F124" s="79"/>
      <c r="G124" s="79"/>
      <c r="H124" s="79"/>
    </row>
    <row r="125" spans="4:8" ht="15.75">
      <c r="D125" s="79"/>
      <c r="E125" s="79"/>
      <c r="F125" s="79"/>
      <c r="G125" s="79"/>
      <c r="H125" s="79"/>
    </row>
    <row r="126" spans="4:8" ht="15.75">
      <c r="D126" s="79"/>
      <c r="E126" s="79"/>
      <c r="F126" s="79"/>
      <c r="G126" s="79"/>
      <c r="H126" s="79"/>
    </row>
    <row r="127" spans="4:8" ht="15.75">
      <c r="D127" s="79"/>
      <c r="E127" s="79"/>
      <c r="F127" s="79"/>
      <c r="G127" s="79"/>
      <c r="H127" s="79"/>
    </row>
    <row r="128" spans="4:8" ht="15.75">
      <c r="D128" s="79"/>
      <c r="E128" s="79"/>
      <c r="F128" s="79"/>
      <c r="G128" s="79"/>
      <c r="H128" s="79"/>
    </row>
    <row r="129" spans="4:8" ht="15.75">
      <c r="D129" s="79"/>
      <c r="E129" s="79"/>
      <c r="F129" s="79"/>
      <c r="G129" s="79"/>
      <c r="H129" s="79"/>
    </row>
    <row r="130" spans="4:8" ht="15.75">
      <c r="D130" s="79"/>
      <c r="E130" s="79"/>
      <c r="F130" s="79"/>
      <c r="G130" s="79"/>
      <c r="H130" s="79"/>
    </row>
    <row r="131" spans="4:8" ht="15.75">
      <c r="D131" s="79"/>
      <c r="E131" s="79"/>
      <c r="F131" s="79"/>
      <c r="G131" s="79"/>
      <c r="H131" s="79"/>
    </row>
    <row r="132" spans="4:8" ht="15.75">
      <c r="D132" s="79"/>
      <c r="E132" s="79"/>
      <c r="F132" s="79"/>
      <c r="G132" s="79"/>
      <c r="H132" s="79"/>
    </row>
    <row r="133" spans="4:8" ht="15.75">
      <c r="D133" s="79"/>
      <c r="E133" s="79"/>
      <c r="F133" s="79"/>
      <c r="G133" s="79"/>
      <c r="H133" s="79"/>
    </row>
    <row r="134" spans="4:8" ht="15.75">
      <c r="D134" s="79"/>
      <c r="E134" s="79"/>
      <c r="F134" s="79"/>
      <c r="G134" s="79"/>
      <c r="H134" s="79"/>
    </row>
    <row r="135" spans="4:8" ht="15.75">
      <c r="D135" s="79"/>
      <c r="E135" s="79"/>
      <c r="F135" s="79"/>
      <c r="G135" s="79"/>
      <c r="H135" s="79"/>
    </row>
    <row r="136" spans="4:8" ht="15.75">
      <c r="D136" s="79"/>
      <c r="E136" s="79"/>
      <c r="F136" s="79"/>
      <c r="G136" s="79"/>
      <c r="H136" s="79"/>
    </row>
    <row r="137" spans="4:8" ht="15.75">
      <c r="D137" s="79"/>
      <c r="E137" s="79"/>
      <c r="F137" s="79"/>
      <c r="G137" s="79"/>
      <c r="H137" s="79"/>
    </row>
    <row r="138" spans="4:8" ht="15.75">
      <c r="D138" s="79"/>
      <c r="E138" s="79"/>
      <c r="F138" s="79"/>
      <c r="G138" s="79"/>
      <c r="H138" s="79"/>
    </row>
    <row r="139" spans="4:8" ht="15.75">
      <c r="D139" s="79"/>
      <c r="E139" s="79"/>
      <c r="F139" s="79"/>
      <c r="G139" s="79"/>
      <c r="H139" s="79"/>
    </row>
    <row r="140" spans="4:8" ht="15.75">
      <c r="D140" s="79"/>
      <c r="E140" s="79"/>
      <c r="F140" s="79"/>
      <c r="G140" s="79"/>
      <c r="H140" s="79"/>
    </row>
    <row r="141" spans="4:8" ht="15.75">
      <c r="D141" s="79"/>
      <c r="E141" s="79"/>
      <c r="F141" s="79"/>
      <c r="G141" s="79"/>
      <c r="H141" s="79"/>
    </row>
    <row r="142" spans="4:8" ht="15.75">
      <c r="D142" s="79"/>
      <c r="E142" s="79"/>
      <c r="F142" s="79"/>
      <c r="G142" s="79"/>
      <c r="H142" s="79"/>
    </row>
    <row r="143" spans="4:8" ht="15.75">
      <c r="D143" s="79"/>
      <c r="E143" s="79"/>
      <c r="F143" s="79"/>
      <c r="G143" s="79"/>
      <c r="H143" s="79"/>
    </row>
    <row r="144" spans="4:8" ht="15.75">
      <c r="D144" s="79"/>
      <c r="E144" s="79"/>
      <c r="F144" s="79"/>
      <c r="G144" s="79"/>
      <c r="H144" s="79"/>
    </row>
    <row r="145" spans="4:8" ht="15.75">
      <c r="D145" s="79"/>
      <c r="E145" s="79"/>
      <c r="F145" s="79"/>
      <c r="G145" s="79"/>
      <c r="H145" s="79"/>
    </row>
    <row r="146" spans="4:8" ht="15.75">
      <c r="D146" s="79"/>
      <c r="E146" s="79"/>
      <c r="F146" s="79"/>
      <c r="G146" s="79"/>
      <c r="H146" s="79"/>
    </row>
    <row r="147" spans="4:8" ht="15.75">
      <c r="D147" s="79"/>
      <c r="E147" s="79"/>
      <c r="F147" s="79"/>
      <c r="G147" s="79"/>
      <c r="H147" s="79"/>
    </row>
    <row r="148" spans="4:8" ht="15.75">
      <c r="D148" s="79"/>
      <c r="E148" s="79"/>
      <c r="F148" s="79"/>
      <c r="G148" s="79"/>
      <c r="H148" s="79"/>
    </row>
    <row r="149" spans="4:8" ht="15.75">
      <c r="D149" s="79"/>
      <c r="E149" s="79"/>
      <c r="F149" s="79"/>
      <c r="G149" s="79"/>
      <c r="H149" s="79"/>
    </row>
    <row r="150" spans="4:8" ht="15.75">
      <c r="D150" s="79"/>
      <c r="E150" s="79"/>
      <c r="F150" s="79"/>
      <c r="G150" s="79"/>
      <c r="H150" s="79"/>
    </row>
    <row r="151" spans="4:8" ht="15.75">
      <c r="D151" s="79"/>
      <c r="E151" s="79"/>
      <c r="F151" s="79"/>
      <c r="G151" s="79"/>
      <c r="H151" s="79"/>
    </row>
    <row r="152" spans="4:8" ht="15.75">
      <c r="D152" s="79"/>
      <c r="E152" s="79"/>
      <c r="F152" s="79"/>
      <c r="G152" s="79"/>
      <c r="H152" s="79"/>
    </row>
    <row r="153" spans="4:8" ht="15.75">
      <c r="D153" s="79"/>
      <c r="E153" s="79"/>
      <c r="F153" s="79"/>
      <c r="G153" s="79"/>
      <c r="H153" s="79"/>
    </row>
    <row r="154" spans="4:8" ht="15.75">
      <c r="D154" s="79"/>
      <c r="E154" s="79"/>
      <c r="F154" s="79"/>
      <c r="G154" s="79"/>
      <c r="H154" s="79"/>
    </row>
    <row r="155" spans="4:8" ht="15.75">
      <c r="D155" s="79"/>
      <c r="E155" s="79"/>
      <c r="F155" s="79"/>
      <c r="G155" s="79"/>
      <c r="H155" s="79"/>
    </row>
    <row r="156" spans="4:8" ht="15.75">
      <c r="D156" s="79"/>
      <c r="E156" s="79"/>
      <c r="F156" s="79"/>
      <c r="G156" s="79"/>
      <c r="H156" s="79"/>
    </row>
    <row r="157" spans="4:8" ht="15.75">
      <c r="D157" s="79"/>
      <c r="E157" s="79"/>
      <c r="F157" s="79"/>
      <c r="G157" s="79"/>
      <c r="H157" s="79"/>
    </row>
    <row r="158" spans="4:8" ht="15.75">
      <c r="D158" s="79"/>
      <c r="E158" s="79"/>
      <c r="F158" s="79"/>
      <c r="G158" s="79"/>
      <c r="H158" s="79"/>
    </row>
    <row r="159" spans="4:8" ht="15.75">
      <c r="D159" s="79"/>
      <c r="E159" s="79"/>
      <c r="F159" s="79"/>
      <c r="G159" s="79"/>
      <c r="H159" s="79"/>
    </row>
    <row r="160" spans="4:8" ht="15.75">
      <c r="D160" s="79"/>
      <c r="E160" s="79"/>
      <c r="F160" s="79"/>
      <c r="G160" s="79"/>
      <c r="H160" s="79"/>
    </row>
    <row r="161" spans="4:8" ht="15.75">
      <c r="D161" s="79"/>
      <c r="E161" s="79"/>
      <c r="F161" s="79"/>
      <c r="G161" s="79"/>
      <c r="H161" s="79"/>
    </row>
    <row r="162" spans="4:8" ht="15.75">
      <c r="D162" s="79"/>
      <c r="E162" s="79"/>
      <c r="F162" s="79"/>
      <c r="G162" s="79"/>
      <c r="H162" s="79"/>
    </row>
    <row r="163" spans="4:8" ht="15.75">
      <c r="D163" s="79"/>
      <c r="E163" s="79"/>
      <c r="F163" s="79"/>
      <c r="G163" s="79"/>
      <c r="H163" s="79"/>
    </row>
    <row r="164" spans="4:8" ht="15.75">
      <c r="D164" s="79"/>
      <c r="E164" s="79"/>
      <c r="F164" s="79"/>
      <c r="G164" s="79"/>
      <c r="H164" s="79"/>
    </row>
    <row r="165" spans="4:8" ht="15.75">
      <c r="D165" s="79"/>
      <c r="E165" s="79"/>
      <c r="F165" s="79"/>
      <c r="G165" s="79"/>
      <c r="H165" s="79"/>
    </row>
    <row r="166" spans="4:8" ht="15.75">
      <c r="D166" s="79"/>
      <c r="E166" s="79"/>
      <c r="F166" s="79"/>
      <c r="G166" s="79"/>
      <c r="H166" s="79"/>
    </row>
    <row r="167" spans="4:8" ht="15.75">
      <c r="D167" s="79"/>
      <c r="E167" s="79"/>
      <c r="F167" s="79"/>
      <c r="G167" s="79"/>
      <c r="H167" s="79"/>
    </row>
    <row r="168" spans="4:8" ht="15.75">
      <c r="D168" s="79"/>
      <c r="E168" s="79"/>
      <c r="F168" s="79"/>
      <c r="G168" s="79"/>
      <c r="H168" s="79"/>
    </row>
    <row r="169" spans="4:8" ht="15.75">
      <c r="D169" s="79"/>
      <c r="E169" s="79"/>
      <c r="F169" s="79"/>
      <c r="G169" s="79"/>
      <c r="H169" s="79"/>
    </row>
    <row r="170" spans="4:8" ht="15.75">
      <c r="D170" s="79"/>
      <c r="E170" s="79"/>
      <c r="F170" s="79"/>
      <c r="G170" s="79"/>
      <c r="H170" s="79"/>
    </row>
    <row r="171" spans="4:8" ht="15.75">
      <c r="D171" s="79"/>
      <c r="E171" s="79"/>
      <c r="F171" s="79"/>
      <c r="G171" s="79"/>
      <c r="H171" s="79"/>
    </row>
    <row r="172" spans="4:8" ht="15.75">
      <c r="D172" s="79"/>
      <c r="E172" s="79"/>
      <c r="F172" s="79"/>
      <c r="G172" s="79"/>
      <c r="H172" s="79"/>
    </row>
    <row r="173" spans="4:8" ht="15.75">
      <c r="D173" s="79"/>
      <c r="E173" s="79"/>
      <c r="F173" s="79"/>
      <c r="G173" s="79"/>
      <c r="H173" s="79"/>
    </row>
    <row r="174" spans="4:8" ht="15.75">
      <c r="D174" s="79"/>
      <c r="E174" s="79"/>
      <c r="F174" s="79"/>
      <c r="G174" s="79"/>
      <c r="H174" s="79"/>
    </row>
    <row r="175" spans="4:8" ht="15.75">
      <c r="D175" s="79"/>
      <c r="E175" s="79"/>
      <c r="F175" s="79"/>
      <c r="G175" s="79"/>
      <c r="H175" s="79"/>
    </row>
    <row r="176" spans="4:8" ht="15.75">
      <c r="D176" s="79"/>
      <c r="E176" s="79"/>
      <c r="F176" s="79"/>
      <c r="G176" s="79"/>
      <c r="H176" s="79"/>
    </row>
    <row r="177" spans="4:8" ht="15.75">
      <c r="D177" s="79"/>
      <c r="E177" s="79"/>
      <c r="F177" s="79"/>
      <c r="G177" s="79"/>
      <c r="H177" s="79"/>
    </row>
    <row r="178" spans="4:8" ht="15.75">
      <c r="D178" s="79"/>
      <c r="E178" s="79"/>
      <c r="F178" s="79"/>
      <c r="G178" s="79"/>
      <c r="H178" s="79"/>
    </row>
    <row r="179" spans="4:8" ht="15.75">
      <c r="D179" s="79"/>
      <c r="E179" s="79"/>
      <c r="F179" s="79"/>
      <c r="G179" s="79"/>
      <c r="H179" s="79"/>
    </row>
    <row r="180" spans="4:8" ht="15.75">
      <c r="D180" s="79"/>
      <c r="E180" s="79"/>
      <c r="F180" s="79"/>
      <c r="G180" s="79"/>
      <c r="H180" s="79"/>
    </row>
    <row r="181" spans="4:8" ht="15.75">
      <c r="D181" s="79"/>
      <c r="E181" s="79"/>
      <c r="F181" s="79"/>
      <c r="G181" s="79"/>
      <c r="H181" s="79"/>
    </row>
    <row r="182" spans="4:8" ht="15.75">
      <c r="D182" s="79"/>
      <c r="E182" s="79"/>
      <c r="F182" s="79"/>
      <c r="G182" s="79"/>
      <c r="H182" s="79"/>
    </row>
    <row r="183" spans="4:8" ht="15.75">
      <c r="D183" s="79"/>
      <c r="E183" s="79"/>
      <c r="F183" s="79"/>
      <c r="G183" s="79"/>
      <c r="H183" s="79"/>
    </row>
    <row r="184" spans="4:8" ht="15.75">
      <c r="D184" s="79"/>
      <c r="E184" s="79"/>
      <c r="F184" s="79"/>
      <c r="G184" s="79"/>
      <c r="H184" s="79"/>
    </row>
    <row r="185" spans="4:8" ht="15.75">
      <c r="D185" s="79"/>
      <c r="E185" s="79"/>
      <c r="F185" s="79"/>
      <c r="G185" s="79"/>
      <c r="H185" s="79"/>
    </row>
    <row r="186" spans="4:8" ht="15.75">
      <c r="D186" s="79"/>
      <c r="E186" s="79"/>
      <c r="F186" s="79"/>
      <c r="G186" s="79"/>
      <c r="H186" s="79"/>
    </row>
    <row r="187" spans="4:8" ht="15.75">
      <c r="D187" s="79"/>
      <c r="E187" s="79"/>
      <c r="F187" s="79"/>
      <c r="G187" s="79"/>
      <c r="H187" s="79"/>
    </row>
    <row r="188" spans="4:8" ht="15.75">
      <c r="D188" s="79"/>
      <c r="E188" s="79"/>
      <c r="F188" s="79"/>
      <c r="G188" s="79"/>
      <c r="H188" s="79"/>
    </row>
    <row r="189" spans="4:8" ht="15.75">
      <c r="D189" s="79"/>
      <c r="E189" s="79"/>
      <c r="F189" s="79"/>
      <c r="G189" s="79"/>
      <c r="H189" s="79"/>
    </row>
    <row r="190" spans="4:8" ht="15.75">
      <c r="D190" s="79"/>
      <c r="E190" s="79"/>
      <c r="F190" s="79"/>
      <c r="G190" s="79"/>
      <c r="H190" s="79"/>
    </row>
    <row r="191" spans="4:8" ht="15.75">
      <c r="D191" s="79"/>
      <c r="E191" s="79"/>
      <c r="F191" s="79"/>
      <c r="G191" s="79"/>
      <c r="H191" s="79"/>
    </row>
    <row r="192" spans="4:8" ht="15.75">
      <c r="D192" s="79"/>
      <c r="E192" s="79"/>
      <c r="F192" s="79"/>
      <c r="G192" s="79"/>
      <c r="H192" s="79"/>
    </row>
    <row r="193" spans="4:8" ht="15.75">
      <c r="D193" s="79"/>
      <c r="E193" s="79"/>
      <c r="F193" s="79"/>
      <c r="G193" s="79"/>
      <c r="H193" s="79"/>
    </row>
    <row r="194" spans="4:8" ht="15.75">
      <c r="D194" s="79"/>
      <c r="E194" s="79"/>
      <c r="F194" s="79"/>
      <c r="G194" s="79"/>
      <c r="H194" s="79"/>
    </row>
    <row r="195" spans="4:8" ht="15.75">
      <c r="D195" s="79"/>
      <c r="E195" s="79"/>
      <c r="F195" s="79"/>
      <c r="G195" s="79"/>
      <c r="H195" s="79"/>
    </row>
    <row r="196" spans="4:8" ht="15.75">
      <c r="D196" s="79"/>
      <c r="E196" s="79"/>
      <c r="F196" s="79"/>
      <c r="G196" s="79"/>
      <c r="H196" s="79"/>
    </row>
    <row r="197" spans="4:8" ht="15.75">
      <c r="D197" s="79"/>
      <c r="E197" s="79"/>
      <c r="F197" s="79"/>
      <c r="G197" s="79"/>
      <c r="H197" s="79"/>
    </row>
    <row r="198" spans="4:8" ht="15.75">
      <c r="D198" s="79"/>
      <c r="E198" s="79"/>
      <c r="F198" s="79"/>
      <c r="G198" s="79"/>
      <c r="H198" s="79"/>
    </row>
    <row r="199" spans="4:8" ht="15.75">
      <c r="D199" s="79"/>
      <c r="E199" s="79"/>
      <c r="F199" s="79"/>
      <c r="G199" s="79"/>
      <c r="H199" s="79"/>
    </row>
    <row r="200" spans="4:8" ht="15.75">
      <c r="D200" s="79"/>
      <c r="E200" s="79"/>
      <c r="F200" s="79"/>
      <c r="G200" s="79"/>
      <c r="H200" s="79"/>
    </row>
    <row r="201" spans="4:8" ht="15.75">
      <c r="D201" s="79"/>
      <c r="E201" s="79"/>
      <c r="F201" s="79"/>
      <c r="G201" s="79"/>
      <c r="H201" s="79"/>
    </row>
    <row r="202" spans="4:8" ht="15.75">
      <c r="D202" s="79"/>
      <c r="E202" s="79"/>
      <c r="F202" s="79"/>
      <c r="G202" s="79"/>
      <c r="H202" s="79"/>
    </row>
    <row r="203" spans="4:8" ht="15.75">
      <c r="D203" s="79"/>
      <c r="E203" s="79"/>
      <c r="F203" s="79"/>
      <c r="G203" s="79"/>
      <c r="H203" s="79"/>
    </row>
    <row r="204" spans="4:8" ht="15.75">
      <c r="D204" s="79"/>
      <c r="E204" s="79"/>
      <c r="F204" s="79"/>
      <c r="G204" s="79"/>
      <c r="H204" s="79"/>
    </row>
    <row r="205" spans="4:8" ht="15.75">
      <c r="D205" s="79"/>
      <c r="E205" s="79"/>
      <c r="F205" s="79"/>
      <c r="G205" s="79"/>
      <c r="H205" s="79"/>
    </row>
    <row r="206" spans="4:8" ht="15.75">
      <c r="D206" s="79"/>
      <c r="E206" s="79"/>
      <c r="F206" s="79"/>
      <c r="G206" s="79"/>
      <c r="H206" s="79"/>
    </row>
    <row r="207" spans="4:8" ht="15.75">
      <c r="D207" s="79"/>
      <c r="E207" s="79"/>
      <c r="F207" s="79"/>
      <c r="G207" s="79"/>
      <c r="H207" s="79"/>
    </row>
    <row r="208" spans="4:8" ht="15.75">
      <c r="D208" s="79"/>
      <c r="E208" s="79"/>
      <c r="F208" s="79"/>
      <c r="G208" s="79"/>
      <c r="H208" s="79"/>
    </row>
    <row r="209" spans="4:8" ht="15.75">
      <c r="D209" s="79"/>
      <c r="E209" s="79"/>
      <c r="F209" s="79"/>
      <c r="G209" s="79"/>
      <c r="H209" s="79"/>
    </row>
    <row r="210" spans="4:8" ht="15.75">
      <c r="D210" s="79"/>
      <c r="E210" s="79"/>
      <c r="F210" s="79"/>
      <c r="G210" s="79"/>
      <c r="H210" s="79"/>
    </row>
    <row r="211" spans="4:8" ht="15.75">
      <c r="D211" s="79"/>
      <c r="E211" s="79"/>
      <c r="F211" s="79"/>
      <c r="G211" s="79"/>
      <c r="H211" s="79"/>
    </row>
    <row r="212" spans="4:8" ht="15.75">
      <c r="D212" s="79"/>
      <c r="E212" s="79"/>
      <c r="F212" s="79"/>
      <c r="G212" s="79"/>
      <c r="H212" s="79"/>
    </row>
    <row r="213" spans="4:8" ht="15.75">
      <c r="D213" s="79"/>
      <c r="E213" s="79"/>
      <c r="F213" s="79"/>
      <c r="G213" s="79"/>
      <c r="H213" s="79"/>
    </row>
    <row r="214" spans="4:8" ht="15.75">
      <c r="D214" s="79"/>
      <c r="E214" s="79"/>
      <c r="F214" s="79"/>
      <c r="G214" s="79"/>
      <c r="H214" s="79"/>
    </row>
    <row r="215" spans="4:8" ht="15.75">
      <c r="D215" s="79"/>
      <c r="E215" s="79"/>
      <c r="F215" s="79"/>
      <c r="G215" s="79"/>
      <c r="H215" s="79"/>
    </row>
    <row r="216" spans="4:8" ht="15.75">
      <c r="D216" s="79"/>
      <c r="E216" s="79"/>
      <c r="F216" s="79"/>
      <c r="G216" s="79"/>
      <c r="H216" s="79"/>
    </row>
    <row r="217" spans="4:8" ht="15.75">
      <c r="D217" s="79"/>
      <c r="E217" s="79"/>
      <c r="F217" s="79"/>
      <c r="G217" s="79"/>
      <c r="H217" s="79"/>
    </row>
    <row r="218" spans="4:8" ht="15.75">
      <c r="D218" s="79"/>
      <c r="E218" s="79"/>
      <c r="F218" s="79"/>
      <c r="G218" s="79"/>
      <c r="H218" s="79"/>
    </row>
    <row r="219" spans="4:8" ht="15.75">
      <c r="D219" s="79"/>
      <c r="E219" s="79"/>
      <c r="F219" s="79"/>
      <c r="G219" s="79"/>
      <c r="H219" s="79"/>
    </row>
    <row r="220" spans="4:8" ht="15.75">
      <c r="D220" s="79"/>
      <c r="E220" s="79"/>
      <c r="F220" s="79"/>
      <c r="G220" s="79"/>
      <c r="H220" s="79"/>
    </row>
    <row r="221" spans="4:8" ht="15.75">
      <c r="D221" s="79"/>
      <c r="E221" s="79"/>
      <c r="F221" s="79"/>
      <c r="G221" s="79"/>
      <c r="H221" s="79"/>
    </row>
    <row r="222" spans="4:8" ht="15.75">
      <c r="D222" s="79"/>
      <c r="E222" s="79"/>
      <c r="F222" s="79"/>
      <c r="G222" s="79"/>
      <c r="H222" s="79"/>
    </row>
    <row r="223" spans="4:8" ht="15.75">
      <c r="D223" s="79"/>
      <c r="E223" s="79"/>
      <c r="F223" s="79"/>
      <c r="G223" s="79"/>
      <c r="H223" s="79"/>
    </row>
    <row r="224" spans="4:8" ht="15.75">
      <c r="D224" s="79"/>
      <c r="E224" s="79"/>
      <c r="F224" s="79"/>
      <c r="G224" s="79"/>
      <c r="H224" s="79"/>
    </row>
    <row r="225" spans="4:8" ht="15.75">
      <c r="D225" s="79"/>
      <c r="E225" s="79"/>
      <c r="F225" s="79"/>
      <c r="G225" s="79"/>
      <c r="H225" s="79"/>
    </row>
    <row r="226" spans="4:8" ht="15.75">
      <c r="D226" s="79"/>
      <c r="E226" s="79"/>
      <c r="F226" s="79"/>
      <c r="G226" s="79"/>
      <c r="H226" s="79"/>
    </row>
    <row r="227" spans="4:8" ht="15.75">
      <c r="D227" s="79"/>
      <c r="E227" s="79"/>
      <c r="F227" s="79"/>
      <c r="G227" s="79"/>
      <c r="H227" s="79"/>
    </row>
    <row r="228" spans="4:8" ht="15.75">
      <c r="D228" s="79"/>
      <c r="E228" s="79"/>
      <c r="F228" s="79"/>
      <c r="G228" s="79"/>
      <c r="H228" s="79"/>
    </row>
    <row r="229" spans="4:8" ht="15.75">
      <c r="D229" s="79"/>
      <c r="E229" s="79"/>
      <c r="F229" s="79"/>
      <c r="G229" s="79"/>
      <c r="H229" s="79"/>
    </row>
    <row r="230" spans="4:8" ht="15.75">
      <c r="D230" s="79"/>
      <c r="E230" s="79"/>
      <c r="F230" s="79"/>
      <c r="G230" s="79"/>
      <c r="H230" s="79"/>
    </row>
    <row r="231" spans="4:8" ht="15.75">
      <c r="D231" s="79"/>
      <c r="E231" s="79"/>
      <c r="F231" s="79"/>
      <c r="G231" s="79"/>
      <c r="H231" s="79"/>
    </row>
    <row r="232" spans="4:8" ht="15.75">
      <c r="D232" s="79"/>
      <c r="E232" s="79"/>
      <c r="F232" s="79"/>
      <c r="G232" s="79"/>
      <c r="H232" s="79"/>
    </row>
    <row r="233" spans="4:8" ht="15.75">
      <c r="D233" s="79"/>
      <c r="E233" s="79"/>
      <c r="F233" s="79"/>
      <c r="G233" s="79"/>
      <c r="H233" s="79"/>
    </row>
    <row r="234" spans="4:8" ht="15.75">
      <c r="D234" s="79"/>
      <c r="E234" s="79"/>
      <c r="F234" s="79"/>
      <c r="G234" s="79"/>
      <c r="H234" s="79"/>
    </row>
    <row r="235" spans="4:8" ht="15.75">
      <c r="D235" s="79"/>
      <c r="E235" s="79"/>
      <c r="F235" s="79"/>
      <c r="G235" s="79"/>
      <c r="H235" s="79"/>
    </row>
    <row r="236" spans="4:8" ht="15.75">
      <c r="D236" s="79"/>
      <c r="E236" s="79"/>
      <c r="F236" s="79"/>
      <c r="G236" s="79"/>
      <c r="H236" s="79"/>
    </row>
    <row r="237" spans="4:8" ht="15.75">
      <c r="D237" s="79"/>
      <c r="E237" s="79"/>
      <c r="F237" s="79"/>
      <c r="G237" s="79"/>
      <c r="H237" s="79"/>
    </row>
    <row r="238" spans="4:8" ht="15.75">
      <c r="D238" s="79"/>
      <c r="E238" s="79"/>
      <c r="F238" s="79"/>
      <c r="G238" s="79"/>
      <c r="H238" s="79"/>
    </row>
    <row r="239" spans="4:8" ht="15.75">
      <c r="D239" s="79"/>
      <c r="E239" s="79"/>
      <c r="F239" s="79"/>
      <c r="G239" s="79"/>
      <c r="H239" s="79"/>
    </row>
    <row r="240" spans="4:8" ht="15.75">
      <c r="D240" s="79"/>
      <c r="E240" s="79"/>
      <c r="F240" s="79"/>
      <c r="G240" s="79"/>
      <c r="H240" s="79"/>
    </row>
    <row r="241" spans="4:8" ht="15.75">
      <c r="D241" s="79"/>
      <c r="E241" s="79"/>
      <c r="F241" s="79"/>
      <c r="G241" s="79"/>
      <c r="H241" s="79"/>
    </row>
    <row r="242" spans="4:8" ht="15.75">
      <c r="D242" s="79"/>
      <c r="E242" s="79"/>
      <c r="F242" s="79"/>
      <c r="G242" s="79"/>
      <c r="H242" s="79"/>
    </row>
    <row r="243" spans="4:8" ht="15.75">
      <c r="D243" s="79"/>
      <c r="E243" s="79"/>
      <c r="F243" s="79"/>
      <c r="G243" s="79"/>
      <c r="H243" s="79"/>
    </row>
    <row r="244" spans="4:8" ht="15.75">
      <c r="D244" s="79"/>
      <c r="E244" s="79"/>
      <c r="F244" s="79"/>
      <c r="G244" s="79"/>
      <c r="H244" s="79"/>
    </row>
    <row r="245" spans="4:8" ht="15.75">
      <c r="D245" s="79"/>
      <c r="E245" s="79"/>
      <c r="F245" s="79"/>
      <c r="G245" s="79"/>
      <c r="H245" s="79"/>
    </row>
    <row r="246" spans="4:8" ht="15.75">
      <c r="D246" s="79"/>
      <c r="E246" s="79"/>
      <c r="F246" s="79"/>
      <c r="G246" s="79"/>
      <c r="H246" s="79"/>
    </row>
    <row r="247" spans="4:8" ht="15.75">
      <c r="D247" s="79"/>
      <c r="E247" s="79"/>
      <c r="F247" s="79"/>
      <c r="G247" s="79"/>
      <c r="H247" s="79"/>
    </row>
    <row r="248" spans="4:8" ht="15.75">
      <c r="D248" s="79"/>
      <c r="E248" s="79"/>
      <c r="F248" s="79"/>
      <c r="G248" s="79"/>
      <c r="H248" s="79"/>
    </row>
    <row r="249" spans="4:8" ht="15.75">
      <c r="D249" s="79"/>
      <c r="E249" s="79"/>
      <c r="F249" s="79"/>
      <c r="G249" s="79"/>
      <c r="H249" s="79"/>
    </row>
    <row r="250" spans="4:8" ht="15.75">
      <c r="D250" s="79"/>
      <c r="E250" s="79"/>
      <c r="F250" s="79"/>
      <c r="G250" s="79"/>
      <c r="H250" s="79"/>
    </row>
    <row r="251" spans="4:8" ht="15.75">
      <c r="D251" s="79"/>
      <c r="E251" s="79"/>
      <c r="F251" s="79"/>
      <c r="G251" s="79"/>
      <c r="H251" s="79"/>
    </row>
    <row r="252" spans="4:8" ht="15.75">
      <c r="D252" s="79"/>
      <c r="E252" s="79"/>
      <c r="F252" s="79"/>
      <c r="G252" s="79"/>
      <c r="H252" s="79"/>
    </row>
    <row r="253" spans="4:8" ht="15.75">
      <c r="D253" s="79"/>
      <c r="E253" s="79"/>
      <c r="F253" s="79"/>
      <c r="G253" s="79"/>
      <c r="H253" s="79"/>
    </row>
    <row r="254" spans="4:8" ht="15.75">
      <c r="D254" s="79"/>
      <c r="E254" s="79"/>
      <c r="F254" s="79"/>
      <c r="G254" s="79"/>
      <c r="H254" s="79"/>
    </row>
    <row r="255" spans="4:8" ht="15.75">
      <c r="D255" s="79"/>
      <c r="E255" s="79"/>
      <c r="F255" s="79"/>
      <c r="G255" s="79"/>
      <c r="H255" s="79"/>
    </row>
    <row r="256" spans="4:8" ht="15.75">
      <c r="D256" s="79"/>
      <c r="E256" s="79"/>
      <c r="F256" s="79"/>
      <c r="G256" s="79"/>
      <c r="H256" s="79"/>
    </row>
    <row r="257" spans="4:8" ht="15.75">
      <c r="D257" s="79"/>
      <c r="E257" s="79"/>
      <c r="F257" s="79"/>
      <c r="G257" s="79"/>
      <c r="H257" s="79"/>
    </row>
    <row r="258" spans="4:8" ht="15.75">
      <c r="D258" s="79"/>
      <c r="E258" s="79"/>
      <c r="F258" s="79"/>
      <c r="G258" s="79"/>
      <c r="H258" s="79"/>
    </row>
    <row r="259" spans="4:8" ht="15.75">
      <c r="D259" s="79"/>
      <c r="E259" s="79"/>
      <c r="F259" s="79"/>
      <c r="G259" s="79"/>
      <c r="H259" s="79"/>
    </row>
    <row r="260" spans="4:8" ht="15.75">
      <c r="D260" s="79"/>
      <c r="E260" s="79"/>
      <c r="F260" s="79"/>
      <c r="G260" s="79"/>
      <c r="H260" s="79"/>
    </row>
    <row r="261" spans="4:8" ht="15.75">
      <c r="D261" s="79"/>
      <c r="E261" s="79"/>
      <c r="F261" s="79"/>
      <c r="G261" s="79"/>
      <c r="H261" s="79"/>
    </row>
    <row r="262" spans="4:8" ht="15.75">
      <c r="D262" s="79"/>
      <c r="E262" s="79"/>
      <c r="F262" s="79"/>
      <c r="G262" s="79"/>
      <c r="H262" s="79"/>
    </row>
    <row r="263" spans="4:8" ht="15.75">
      <c r="D263" s="79"/>
      <c r="E263" s="79"/>
      <c r="F263" s="79"/>
      <c r="G263" s="79"/>
      <c r="H263" s="79"/>
    </row>
    <row r="264" spans="4:8" ht="15.75">
      <c r="D264" s="79"/>
      <c r="E264" s="79"/>
      <c r="F264" s="79"/>
      <c r="G264" s="79"/>
      <c r="H264" s="79"/>
    </row>
    <row r="265" spans="4:8" ht="15.75">
      <c r="D265" s="79"/>
      <c r="E265" s="79"/>
      <c r="F265" s="79"/>
      <c r="G265" s="79"/>
      <c r="H265" s="79"/>
    </row>
    <row r="266" spans="4:8" ht="15.75">
      <c r="D266" s="79"/>
      <c r="E266" s="79"/>
      <c r="F266" s="79"/>
      <c r="G266" s="79"/>
      <c r="H266" s="79"/>
    </row>
    <row r="267" spans="4:8" ht="15.75">
      <c r="D267" s="79"/>
      <c r="E267" s="79"/>
      <c r="F267" s="79"/>
      <c r="G267" s="79"/>
      <c r="H267" s="79"/>
    </row>
    <row r="268" spans="4:8" ht="15.75">
      <c r="D268" s="79"/>
      <c r="E268" s="79"/>
      <c r="F268" s="79"/>
      <c r="G268" s="79"/>
      <c r="H268" s="79"/>
    </row>
    <row r="269" spans="4:8" ht="15.75">
      <c r="D269" s="79"/>
      <c r="E269" s="79"/>
      <c r="F269" s="79"/>
      <c r="G269" s="79"/>
      <c r="H269" s="79"/>
    </row>
    <row r="270" spans="4:8" ht="15.75">
      <c r="D270" s="79"/>
      <c r="E270" s="79"/>
      <c r="F270" s="79"/>
      <c r="G270" s="79"/>
      <c r="H270" s="79"/>
    </row>
    <row r="271" spans="4:8" ht="15.75">
      <c r="D271" s="79"/>
      <c r="E271" s="79"/>
      <c r="F271" s="79"/>
      <c r="G271" s="79"/>
      <c r="H271" s="79"/>
    </row>
    <row r="272" spans="4:8" ht="15.75">
      <c r="D272" s="79"/>
      <c r="E272" s="79"/>
      <c r="F272" s="79"/>
      <c r="G272" s="79"/>
      <c r="H272" s="79"/>
    </row>
    <row r="273" spans="4:8" ht="15.75">
      <c r="D273" s="79"/>
      <c r="E273" s="79"/>
      <c r="F273" s="79"/>
      <c r="G273" s="79"/>
      <c r="H273" s="79"/>
    </row>
    <row r="274" spans="4:8" ht="15.75">
      <c r="D274" s="79"/>
      <c r="E274" s="79"/>
      <c r="F274" s="79"/>
      <c r="G274" s="79"/>
      <c r="H274" s="79"/>
    </row>
    <row r="275" spans="4:8" ht="15.75">
      <c r="D275" s="79"/>
      <c r="E275" s="79"/>
      <c r="F275" s="79"/>
      <c r="G275" s="79"/>
      <c r="H275" s="79"/>
    </row>
    <row r="276" spans="4:8" ht="15.75">
      <c r="D276" s="79"/>
      <c r="E276" s="79"/>
      <c r="F276" s="79"/>
      <c r="G276" s="79"/>
      <c r="H276" s="79"/>
    </row>
    <row r="277" spans="4:8" ht="15.75">
      <c r="D277" s="79"/>
      <c r="E277" s="79"/>
      <c r="F277" s="79"/>
      <c r="G277" s="79"/>
      <c r="H277" s="79"/>
    </row>
    <row r="278" spans="4:8" ht="15.75">
      <c r="D278" s="79"/>
      <c r="E278" s="79"/>
      <c r="F278" s="79"/>
      <c r="G278" s="79"/>
      <c r="H278" s="79"/>
    </row>
    <row r="279" spans="4:8" ht="15.75">
      <c r="D279" s="79"/>
      <c r="E279" s="79"/>
      <c r="F279" s="79"/>
      <c r="G279" s="79"/>
      <c r="H279" s="79"/>
    </row>
    <row r="280" spans="4:8" ht="15.75">
      <c r="D280" s="79"/>
      <c r="E280" s="79"/>
      <c r="F280" s="79"/>
      <c r="G280" s="79"/>
      <c r="H280" s="79"/>
    </row>
    <row r="281" spans="4:8" ht="15.75">
      <c r="D281" s="79"/>
      <c r="E281" s="79"/>
      <c r="F281" s="79"/>
      <c r="G281" s="79"/>
      <c r="H281" s="79"/>
    </row>
    <row r="282" spans="4:8" ht="15.75">
      <c r="D282" s="79"/>
      <c r="E282" s="79"/>
      <c r="F282" s="79"/>
      <c r="G282" s="79"/>
      <c r="H282" s="79"/>
    </row>
    <row r="283" spans="4:8" ht="15.75">
      <c r="D283" s="79"/>
      <c r="E283" s="79"/>
      <c r="F283" s="79"/>
      <c r="G283" s="79"/>
      <c r="H283" s="79"/>
    </row>
    <row r="284" spans="4:8" ht="15.75">
      <c r="D284" s="79"/>
      <c r="E284" s="79"/>
      <c r="F284" s="79"/>
      <c r="G284" s="79"/>
      <c r="H284" s="79"/>
    </row>
    <row r="285" spans="4:8" ht="15.75">
      <c r="D285" s="79"/>
      <c r="E285" s="79"/>
      <c r="F285" s="79"/>
      <c r="G285" s="79"/>
      <c r="H285" s="79"/>
    </row>
    <row r="286" spans="4:8" ht="15.75">
      <c r="D286" s="79"/>
      <c r="E286" s="79"/>
      <c r="F286" s="79"/>
      <c r="G286" s="79"/>
      <c r="H286" s="79"/>
    </row>
    <row r="287" spans="4:8" ht="15.75">
      <c r="D287" s="79"/>
      <c r="E287" s="79"/>
      <c r="F287" s="79"/>
      <c r="G287" s="79"/>
      <c r="H287" s="79"/>
    </row>
    <row r="288" spans="4:8" ht="15.75">
      <c r="D288" s="79"/>
      <c r="E288" s="79"/>
      <c r="F288" s="79"/>
      <c r="G288" s="79"/>
      <c r="H288" s="79"/>
    </row>
    <row r="289" spans="4:8" ht="15.75">
      <c r="D289" s="79"/>
      <c r="E289" s="79"/>
      <c r="F289" s="79"/>
      <c r="G289" s="79"/>
      <c r="H289" s="79"/>
    </row>
    <row r="290" spans="4:8" ht="15.75">
      <c r="D290" s="79"/>
      <c r="E290" s="79"/>
      <c r="F290" s="79"/>
      <c r="G290" s="79"/>
      <c r="H290" s="79"/>
    </row>
    <row r="291" spans="4:8" ht="15.75">
      <c r="D291" s="79"/>
      <c r="E291" s="79"/>
      <c r="F291" s="79"/>
      <c r="G291" s="79"/>
      <c r="H291" s="79"/>
    </row>
    <row r="292" spans="4:8" ht="15.75">
      <c r="D292" s="79"/>
      <c r="E292" s="79"/>
      <c r="F292" s="79"/>
      <c r="G292" s="79"/>
      <c r="H292" s="79"/>
    </row>
    <row r="293" spans="4:8" ht="15.75">
      <c r="D293" s="79"/>
      <c r="E293" s="79"/>
      <c r="F293" s="79"/>
      <c r="G293" s="79"/>
      <c r="H293" s="79"/>
    </row>
    <row r="294" spans="4:8" ht="15.75">
      <c r="D294" s="79"/>
      <c r="E294" s="79"/>
      <c r="F294" s="79"/>
      <c r="G294" s="79"/>
      <c r="H294" s="79"/>
    </row>
    <row r="295" spans="4:8" ht="15.75">
      <c r="D295" s="79"/>
      <c r="E295" s="79"/>
      <c r="F295" s="79"/>
      <c r="G295" s="79"/>
      <c r="H295" s="79"/>
    </row>
    <row r="296" spans="4:8" ht="15.75">
      <c r="D296" s="79"/>
      <c r="E296" s="79"/>
      <c r="F296" s="79"/>
      <c r="G296" s="79"/>
      <c r="H296" s="79"/>
    </row>
    <row r="297" spans="4:8" ht="15.75">
      <c r="D297" s="79"/>
      <c r="E297" s="79"/>
      <c r="F297" s="79"/>
      <c r="G297" s="79"/>
      <c r="H297" s="79"/>
    </row>
    <row r="298" spans="4:8" ht="15.75">
      <c r="D298" s="79"/>
      <c r="E298" s="79"/>
      <c r="F298" s="79"/>
      <c r="G298" s="79"/>
      <c r="H298" s="79"/>
    </row>
    <row r="299" spans="4:8" ht="15.75">
      <c r="D299" s="79"/>
      <c r="E299" s="79"/>
      <c r="F299" s="79"/>
      <c r="G299" s="79"/>
      <c r="H299" s="79"/>
    </row>
    <row r="300" spans="4:8" ht="15.75">
      <c r="D300" s="79"/>
      <c r="E300" s="79"/>
      <c r="F300" s="79"/>
      <c r="G300" s="79"/>
      <c r="H300" s="79"/>
    </row>
    <row r="301" spans="4:8" ht="15.75">
      <c r="D301" s="79"/>
      <c r="E301" s="79"/>
      <c r="F301" s="79"/>
      <c r="G301" s="79"/>
      <c r="H301" s="79"/>
    </row>
    <row r="302" spans="4:8" ht="15.75">
      <c r="D302" s="79"/>
      <c r="E302" s="79"/>
      <c r="F302" s="79"/>
      <c r="G302" s="79"/>
      <c r="H302" s="79"/>
    </row>
    <row r="303" spans="4:8" ht="15.75">
      <c r="D303" s="79"/>
      <c r="E303" s="79"/>
      <c r="F303" s="79"/>
      <c r="G303" s="79"/>
      <c r="H303" s="79"/>
    </row>
    <row r="304" spans="4:8" ht="15.75">
      <c r="D304" s="79"/>
      <c r="E304" s="79"/>
      <c r="F304" s="79"/>
      <c r="G304" s="79"/>
      <c r="H304" s="79"/>
    </row>
    <row r="305" spans="4:8" ht="15.75">
      <c r="D305" s="79"/>
      <c r="E305" s="79"/>
      <c r="F305" s="79"/>
      <c r="G305" s="79"/>
      <c r="H305" s="79"/>
    </row>
    <row r="306" spans="4:8" ht="15.75">
      <c r="D306" s="79"/>
      <c r="E306" s="79"/>
      <c r="F306" s="79"/>
      <c r="G306" s="79"/>
      <c r="H306" s="79"/>
    </row>
    <row r="307" spans="4:8" ht="15.75">
      <c r="D307" s="79"/>
      <c r="E307" s="79"/>
      <c r="F307" s="79"/>
      <c r="G307" s="79"/>
      <c r="H307" s="79"/>
    </row>
    <row r="308" spans="4:8" ht="15.75">
      <c r="D308" s="79"/>
      <c r="E308" s="79"/>
      <c r="F308" s="79"/>
      <c r="G308" s="79"/>
      <c r="H308" s="79"/>
    </row>
    <row r="309" spans="4:8" ht="15.75">
      <c r="D309" s="79"/>
      <c r="E309" s="79"/>
      <c r="F309" s="79"/>
      <c r="G309" s="79"/>
      <c r="H309" s="79"/>
    </row>
    <row r="310" spans="4:8" ht="15.75">
      <c r="D310" s="79"/>
      <c r="E310" s="79"/>
      <c r="F310" s="79"/>
      <c r="G310" s="79"/>
      <c r="H310" s="79"/>
    </row>
    <row r="311" spans="4:8" ht="15.75">
      <c r="D311" s="79"/>
      <c r="E311" s="79"/>
      <c r="F311" s="79"/>
      <c r="G311" s="79"/>
      <c r="H311" s="79"/>
    </row>
    <row r="312" spans="4:8" ht="15.75">
      <c r="D312" s="79"/>
      <c r="E312" s="79"/>
      <c r="F312" s="79"/>
      <c r="G312" s="79"/>
      <c r="H312" s="79"/>
    </row>
    <row r="313" spans="4:8" ht="15.75">
      <c r="D313" s="79"/>
      <c r="E313" s="79"/>
      <c r="F313" s="79"/>
      <c r="G313" s="79"/>
      <c r="H313" s="79"/>
    </row>
    <row r="314" spans="4:8" ht="15.75">
      <c r="D314" s="79"/>
      <c r="E314" s="79"/>
      <c r="F314" s="79"/>
      <c r="G314" s="79"/>
      <c r="H314" s="79"/>
    </row>
    <row r="315" spans="4:8" ht="15.75">
      <c r="D315" s="79"/>
      <c r="E315" s="79"/>
      <c r="F315" s="79"/>
      <c r="G315" s="79"/>
      <c r="H315" s="79"/>
    </row>
    <row r="316" spans="4:8" ht="15.75">
      <c r="D316" s="79"/>
      <c r="E316" s="79"/>
      <c r="F316" s="79"/>
      <c r="G316" s="79"/>
      <c r="H316" s="79"/>
    </row>
    <row r="317" spans="4:8" ht="15.75">
      <c r="D317" s="79"/>
      <c r="E317" s="79"/>
      <c r="F317" s="79"/>
      <c r="G317" s="79"/>
      <c r="H317" s="79"/>
    </row>
    <row r="318" spans="4:8" ht="15.75">
      <c r="D318" s="79"/>
      <c r="E318" s="79"/>
      <c r="F318" s="79"/>
      <c r="G318" s="79"/>
      <c r="H318" s="79"/>
    </row>
    <row r="319" spans="4:8" ht="15.75">
      <c r="D319" s="79"/>
      <c r="E319" s="79"/>
      <c r="F319" s="79"/>
      <c r="G319" s="79"/>
      <c r="H319" s="79"/>
    </row>
    <row r="320" spans="4:8" ht="15.75">
      <c r="D320" s="79"/>
      <c r="E320" s="79"/>
      <c r="F320" s="79"/>
      <c r="G320" s="79"/>
      <c r="H320" s="79"/>
    </row>
    <row r="321" spans="4:8" ht="15.75">
      <c r="D321" s="79"/>
      <c r="E321" s="79"/>
      <c r="F321" s="79"/>
      <c r="G321" s="79"/>
      <c r="H321" s="79"/>
    </row>
    <row r="322" spans="4:8" ht="15.75">
      <c r="D322" s="79"/>
      <c r="E322" s="79"/>
      <c r="F322" s="79"/>
      <c r="G322" s="79"/>
      <c r="H322" s="79"/>
    </row>
    <row r="323" spans="4:8" ht="15.75">
      <c r="D323" s="79"/>
      <c r="E323" s="79"/>
      <c r="F323" s="79"/>
      <c r="G323" s="79"/>
      <c r="H323" s="79"/>
    </row>
    <row r="324" spans="4:8" ht="15.75">
      <c r="D324" s="79"/>
      <c r="E324" s="79"/>
      <c r="F324" s="79"/>
      <c r="G324" s="79"/>
      <c r="H324" s="79"/>
    </row>
    <row r="325" spans="4:8" ht="15.75">
      <c r="D325" s="79"/>
      <c r="E325" s="79"/>
      <c r="F325" s="79"/>
      <c r="G325" s="79"/>
      <c r="H325" s="79"/>
    </row>
    <row r="326" spans="4:8" ht="15.75">
      <c r="D326" s="79"/>
      <c r="E326" s="79"/>
      <c r="F326" s="79"/>
      <c r="G326" s="79"/>
      <c r="H326" s="79"/>
    </row>
    <row r="327" spans="4:8" ht="15.75">
      <c r="D327" s="79"/>
      <c r="E327" s="79"/>
      <c r="F327" s="79"/>
      <c r="G327" s="79"/>
      <c r="H327" s="79"/>
    </row>
    <row r="328" spans="4:8" ht="15.75">
      <c r="D328" s="79"/>
      <c r="E328" s="79"/>
      <c r="F328" s="79"/>
      <c r="G328" s="79"/>
      <c r="H328" s="79"/>
    </row>
    <row r="329" spans="4:8" ht="15.75">
      <c r="D329" s="79"/>
      <c r="E329" s="79"/>
      <c r="F329" s="79"/>
      <c r="G329" s="79"/>
      <c r="H329" s="79"/>
    </row>
    <row r="330" spans="4:8" ht="15.75">
      <c r="D330" s="79"/>
      <c r="E330" s="79"/>
      <c r="F330" s="79"/>
      <c r="G330" s="79"/>
      <c r="H330" s="79"/>
    </row>
    <row r="331" spans="4:8" ht="15.75">
      <c r="D331" s="79"/>
      <c r="E331" s="79"/>
      <c r="F331" s="79"/>
      <c r="G331" s="79"/>
      <c r="H331" s="79"/>
    </row>
    <row r="332" spans="4:8" ht="15.75">
      <c r="D332" s="79"/>
      <c r="E332" s="79"/>
      <c r="F332" s="79"/>
      <c r="G332" s="79"/>
      <c r="H332" s="79"/>
    </row>
    <row r="333" spans="4:8" ht="15.75">
      <c r="D333" s="79"/>
      <c r="E333" s="79"/>
      <c r="F333" s="79"/>
      <c r="G333" s="79"/>
      <c r="H333" s="79"/>
    </row>
    <row r="334" spans="4:8" ht="15.75">
      <c r="D334" s="79"/>
      <c r="E334" s="79"/>
      <c r="F334" s="79"/>
      <c r="G334" s="79"/>
      <c r="H334" s="79"/>
    </row>
    <row r="335" spans="4:8" ht="15.75">
      <c r="D335" s="79"/>
      <c r="E335" s="79"/>
      <c r="F335" s="79"/>
      <c r="G335" s="79"/>
      <c r="H335" s="79"/>
    </row>
    <row r="336" spans="4:8" ht="15.75">
      <c r="D336" s="79"/>
      <c r="E336" s="79"/>
      <c r="F336" s="79"/>
      <c r="G336" s="79"/>
      <c r="H336" s="79"/>
    </row>
    <row r="337" spans="4:8" ht="15.75">
      <c r="D337" s="79"/>
      <c r="E337" s="79"/>
      <c r="F337" s="79"/>
      <c r="G337" s="79"/>
      <c r="H337" s="79"/>
    </row>
    <row r="338" spans="4:8" ht="15.75">
      <c r="D338" s="79"/>
      <c r="E338" s="79"/>
      <c r="F338" s="79"/>
      <c r="G338" s="79"/>
      <c r="H338" s="79"/>
    </row>
    <row r="339" spans="4:8" ht="15.75">
      <c r="D339" s="79"/>
      <c r="E339" s="79"/>
      <c r="F339" s="79"/>
      <c r="G339" s="79"/>
      <c r="H339" s="79"/>
    </row>
    <row r="340" spans="4:8" ht="15.75">
      <c r="D340" s="79"/>
      <c r="E340" s="79"/>
      <c r="F340" s="79"/>
      <c r="G340" s="79"/>
      <c r="H340" s="79"/>
    </row>
    <row r="341" spans="4:8" ht="15.75">
      <c r="D341" s="79"/>
      <c r="E341" s="79"/>
      <c r="F341" s="79"/>
      <c r="G341" s="79"/>
      <c r="H341" s="79"/>
    </row>
    <row r="342" spans="4:8" ht="15.75">
      <c r="D342" s="79"/>
      <c r="E342" s="79"/>
      <c r="F342" s="79"/>
      <c r="G342" s="79"/>
      <c r="H342" s="79"/>
    </row>
    <row r="343" spans="4:8" ht="15.75">
      <c r="D343" s="79"/>
      <c r="E343" s="79"/>
      <c r="F343" s="79"/>
      <c r="G343" s="79"/>
      <c r="H343" s="79"/>
    </row>
    <row r="344" spans="4:8" ht="15.75">
      <c r="D344" s="79"/>
      <c r="E344" s="79"/>
      <c r="F344" s="79"/>
      <c r="G344" s="79"/>
      <c r="H344" s="79"/>
    </row>
    <row r="345" spans="4:8" ht="15.75">
      <c r="D345" s="79"/>
      <c r="E345" s="79"/>
      <c r="F345" s="79"/>
      <c r="G345" s="79"/>
      <c r="H345" s="79"/>
    </row>
    <row r="346" spans="4:8" ht="15.75">
      <c r="D346" s="79"/>
      <c r="E346" s="79"/>
      <c r="F346" s="79"/>
      <c r="G346" s="79"/>
      <c r="H346" s="79"/>
    </row>
    <row r="347" spans="4:8" ht="15.75">
      <c r="D347" s="79"/>
      <c r="E347" s="79"/>
      <c r="F347" s="79"/>
      <c r="G347" s="79"/>
      <c r="H347" s="79"/>
    </row>
    <row r="348" spans="4:8" ht="15.75">
      <c r="D348" s="79"/>
      <c r="E348" s="79"/>
      <c r="F348" s="79"/>
      <c r="G348" s="79"/>
      <c r="H348" s="79"/>
    </row>
    <row r="349" spans="4:8" ht="15.75">
      <c r="D349" s="79"/>
      <c r="E349" s="79"/>
      <c r="F349" s="79"/>
      <c r="G349" s="79"/>
      <c r="H349" s="79"/>
    </row>
    <row r="350" spans="4:8" ht="15.75">
      <c r="D350" s="79"/>
      <c r="E350" s="79"/>
      <c r="F350" s="79"/>
      <c r="G350" s="79"/>
      <c r="H350" s="79"/>
    </row>
    <row r="351" spans="4:8" ht="15.75">
      <c r="D351" s="79"/>
      <c r="E351" s="79"/>
      <c r="F351" s="79"/>
      <c r="G351" s="79"/>
      <c r="H351" s="79"/>
    </row>
    <row r="352" spans="4:8" ht="15.75">
      <c r="D352" s="79"/>
      <c r="E352" s="79"/>
      <c r="F352" s="79"/>
      <c r="G352" s="79"/>
      <c r="H352" s="79"/>
    </row>
    <row r="353" spans="4:8" ht="15.75">
      <c r="D353" s="79"/>
      <c r="E353" s="79"/>
      <c r="F353" s="79"/>
      <c r="G353" s="79"/>
      <c r="H353" s="79"/>
    </row>
    <row r="354" spans="4:8" ht="15.75">
      <c r="D354" s="79"/>
      <c r="E354" s="79"/>
      <c r="F354" s="79"/>
      <c r="G354" s="79"/>
      <c r="H354" s="79"/>
    </row>
    <row r="355" spans="4:8" ht="15.75">
      <c r="D355" s="79"/>
      <c r="E355" s="79"/>
      <c r="F355" s="79"/>
      <c r="G355" s="79"/>
      <c r="H355" s="79"/>
    </row>
    <row r="356" spans="4:8" ht="15.75">
      <c r="D356" s="79"/>
      <c r="E356" s="79"/>
      <c r="F356" s="79"/>
      <c r="G356" s="79"/>
      <c r="H356" s="79"/>
    </row>
    <row r="357" spans="4:8" ht="15.75">
      <c r="D357" s="79"/>
      <c r="E357" s="79"/>
      <c r="F357" s="79"/>
      <c r="G357" s="79"/>
      <c r="H357" s="79"/>
    </row>
    <row r="358" spans="4:8" ht="15.75">
      <c r="D358" s="79"/>
      <c r="E358" s="79"/>
      <c r="F358" s="79"/>
      <c r="G358" s="79"/>
      <c r="H358" s="79"/>
    </row>
    <row r="359" spans="4:8" ht="15.75">
      <c r="D359" s="79"/>
      <c r="E359" s="79"/>
      <c r="F359" s="79"/>
      <c r="G359" s="79"/>
      <c r="H359" s="79"/>
    </row>
    <row r="360" spans="4:8" ht="15.75">
      <c r="D360" s="79"/>
      <c r="E360" s="79"/>
      <c r="F360" s="79"/>
      <c r="G360" s="79"/>
      <c r="H360" s="79"/>
    </row>
    <row r="361" spans="4:8" ht="15.75">
      <c r="D361" s="79"/>
      <c r="E361" s="79"/>
      <c r="F361" s="79"/>
      <c r="G361" s="79"/>
      <c r="H361" s="79"/>
    </row>
    <row r="362" spans="4:8" ht="15.75">
      <c r="D362" s="79"/>
      <c r="E362" s="79"/>
      <c r="F362" s="79"/>
      <c r="G362" s="79"/>
      <c r="H362" s="79"/>
    </row>
    <row r="363" spans="4:8" ht="15.75">
      <c r="D363" s="79"/>
      <c r="E363" s="79"/>
      <c r="F363" s="79"/>
      <c r="G363" s="79"/>
      <c r="H363" s="79"/>
    </row>
    <row r="364" spans="4:8" ht="15.75">
      <c r="D364" s="79"/>
      <c r="E364" s="79"/>
      <c r="F364" s="79"/>
      <c r="G364" s="79"/>
      <c r="H364" s="79"/>
    </row>
    <row r="365" spans="4:8" ht="15.75">
      <c r="D365" s="79"/>
      <c r="E365" s="79"/>
      <c r="F365" s="79"/>
      <c r="G365" s="79"/>
      <c r="H365" s="79"/>
    </row>
    <row r="366" spans="4:8" ht="15.75">
      <c r="D366" s="79"/>
      <c r="E366" s="79"/>
      <c r="F366" s="79"/>
      <c r="G366" s="79"/>
      <c r="H366" s="79"/>
    </row>
    <row r="367" spans="4:8" ht="15.75">
      <c r="D367" s="79"/>
      <c r="E367" s="79"/>
      <c r="F367" s="79"/>
      <c r="G367" s="79"/>
      <c r="H367" s="79"/>
    </row>
    <row r="368" spans="4:8" ht="15.75">
      <c r="D368" s="79"/>
      <c r="E368" s="79"/>
      <c r="F368" s="79"/>
      <c r="G368" s="79"/>
      <c r="H368" s="79"/>
    </row>
    <row r="369" spans="4:8" ht="15.75">
      <c r="D369" s="79"/>
      <c r="E369" s="79"/>
      <c r="F369" s="79"/>
      <c r="G369" s="79"/>
      <c r="H369" s="79"/>
    </row>
    <row r="370" spans="4:8" ht="15.75">
      <c r="D370" s="79"/>
      <c r="E370" s="79"/>
      <c r="F370" s="79"/>
      <c r="G370" s="79"/>
      <c r="H370" s="79"/>
    </row>
    <row r="371" spans="4:8" ht="15.75">
      <c r="D371" s="79"/>
      <c r="E371" s="79"/>
      <c r="F371" s="79"/>
      <c r="G371" s="79"/>
      <c r="H371" s="79"/>
    </row>
    <row r="372" spans="4:8" ht="15.75">
      <c r="D372" s="79"/>
      <c r="E372" s="79"/>
      <c r="F372" s="79"/>
      <c r="G372" s="79"/>
      <c r="H372" s="79"/>
    </row>
    <row r="373" spans="4:8" ht="15.75">
      <c r="D373" s="79"/>
      <c r="E373" s="79"/>
      <c r="F373" s="79"/>
      <c r="G373" s="79"/>
      <c r="H373" s="79"/>
    </row>
    <row r="374" spans="4:8" ht="15.75">
      <c r="D374" s="79"/>
      <c r="E374" s="79"/>
      <c r="F374" s="79"/>
      <c r="G374" s="79"/>
      <c r="H374" s="79"/>
    </row>
    <row r="375" spans="4:8" ht="15.75">
      <c r="D375" s="79"/>
      <c r="E375" s="79"/>
      <c r="F375" s="79"/>
      <c r="G375" s="79"/>
      <c r="H375" s="79"/>
    </row>
    <row r="376" spans="4:8" ht="15.75">
      <c r="D376" s="79"/>
      <c r="E376" s="79"/>
      <c r="F376" s="79"/>
      <c r="G376" s="79"/>
      <c r="H376" s="79"/>
    </row>
    <row r="377" spans="4:8" ht="15.75">
      <c r="D377" s="79"/>
      <c r="E377" s="79"/>
      <c r="F377" s="79"/>
      <c r="G377" s="79"/>
      <c r="H377" s="79"/>
    </row>
    <row r="378" spans="4:8" ht="15.75">
      <c r="D378" s="79"/>
      <c r="E378" s="79"/>
      <c r="F378" s="79"/>
      <c r="G378" s="79"/>
      <c r="H378" s="79"/>
    </row>
    <row r="379" spans="4:8" ht="15.75">
      <c r="D379" s="79"/>
      <c r="E379" s="79"/>
      <c r="F379" s="79"/>
      <c r="G379" s="79"/>
      <c r="H379" s="79"/>
    </row>
    <row r="380" spans="4:8" ht="15.75">
      <c r="D380" s="79"/>
      <c r="E380" s="79"/>
      <c r="F380" s="79"/>
      <c r="G380" s="79"/>
      <c r="H380" s="79"/>
    </row>
    <row r="381" spans="4:8" ht="15.75">
      <c r="D381" s="79"/>
      <c r="E381" s="79"/>
      <c r="F381" s="79"/>
      <c r="G381" s="79"/>
      <c r="H381" s="79"/>
    </row>
    <row r="382" spans="4:8" ht="15.75">
      <c r="D382" s="79"/>
      <c r="E382" s="79"/>
      <c r="F382" s="79"/>
      <c r="G382" s="79"/>
      <c r="H382" s="79"/>
    </row>
    <row r="383" spans="4:8" ht="15.75">
      <c r="D383" s="79"/>
      <c r="E383" s="79"/>
      <c r="F383" s="79"/>
      <c r="G383" s="79"/>
      <c r="H383" s="79"/>
    </row>
    <row r="384" spans="4:8" ht="15.75">
      <c r="D384" s="79"/>
      <c r="E384" s="79"/>
      <c r="F384" s="79"/>
      <c r="G384" s="79"/>
      <c r="H384" s="79"/>
    </row>
    <row r="385" spans="4:8" ht="15.75">
      <c r="D385" s="79"/>
      <c r="E385" s="79"/>
      <c r="F385" s="79"/>
      <c r="G385" s="79"/>
      <c r="H385" s="79"/>
    </row>
    <row r="386" spans="4:8" ht="15.75">
      <c r="D386" s="79"/>
      <c r="E386" s="79"/>
      <c r="F386" s="79"/>
      <c r="G386" s="79"/>
      <c r="H386" s="79"/>
    </row>
    <row r="387" spans="4:8" ht="15.75">
      <c r="D387" s="79"/>
      <c r="E387" s="79"/>
      <c r="F387" s="79"/>
      <c r="G387" s="79"/>
      <c r="H387" s="79"/>
    </row>
    <row r="388" spans="4:8" ht="15.75">
      <c r="D388" s="79"/>
      <c r="E388" s="79"/>
      <c r="F388" s="79"/>
      <c r="G388" s="79"/>
      <c r="H388" s="79"/>
    </row>
    <row r="389" spans="4:8" ht="15.75">
      <c r="D389" s="79"/>
      <c r="E389" s="79"/>
      <c r="F389" s="79"/>
      <c r="G389" s="79"/>
      <c r="H389" s="79"/>
    </row>
    <row r="390" spans="4:8" ht="15.75">
      <c r="D390" s="79"/>
      <c r="E390" s="79"/>
      <c r="F390" s="79"/>
      <c r="G390" s="79"/>
      <c r="H390" s="79"/>
    </row>
    <row r="391" spans="4:8" ht="15.75">
      <c r="D391" s="79"/>
      <c r="E391" s="79"/>
      <c r="F391" s="79"/>
      <c r="G391" s="79"/>
      <c r="H391" s="79"/>
    </row>
    <row r="392" spans="4:8" ht="15.75">
      <c r="D392" s="79"/>
      <c r="E392" s="79"/>
      <c r="F392" s="79"/>
      <c r="G392" s="79"/>
      <c r="H392" s="79"/>
    </row>
    <row r="393" spans="4:8" ht="15.75">
      <c r="D393" s="79"/>
      <c r="E393" s="79"/>
      <c r="F393" s="79"/>
      <c r="G393" s="79"/>
      <c r="H393" s="79"/>
    </row>
    <row r="394" spans="4:8" ht="15.75">
      <c r="D394" s="79"/>
      <c r="E394" s="79"/>
      <c r="F394" s="79"/>
      <c r="G394" s="79"/>
      <c r="H394" s="79"/>
    </row>
    <row r="395" spans="4:8" ht="15.75">
      <c r="D395" s="79"/>
      <c r="E395" s="79"/>
      <c r="F395" s="79"/>
      <c r="G395" s="79"/>
      <c r="H395" s="79"/>
    </row>
    <row r="396" spans="4:8" ht="15.75">
      <c r="D396" s="79"/>
      <c r="E396" s="79"/>
      <c r="F396" s="79"/>
      <c r="G396" s="79"/>
      <c r="H396" s="79"/>
    </row>
    <row r="397" spans="4:8" ht="15.75">
      <c r="D397" s="79"/>
      <c r="E397" s="79"/>
      <c r="F397" s="79"/>
      <c r="G397" s="79"/>
      <c r="H397" s="79"/>
    </row>
    <row r="398" spans="4:8" ht="15.75">
      <c r="D398" s="79"/>
      <c r="E398" s="79"/>
      <c r="F398" s="79"/>
      <c r="G398" s="79"/>
      <c r="H398" s="79"/>
    </row>
    <row r="399" spans="4:8" ht="15.75">
      <c r="D399" s="79"/>
      <c r="E399" s="79"/>
      <c r="F399" s="79"/>
      <c r="G399" s="79"/>
      <c r="H399" s="79"/>
    </row>
    <row r="400" spans="4:8" ht="15.75">
      <c r="D400" s="79"/>
      <c r="E400" s="79"/>
      <c r="F400" s="79"/>
      <c r="G400" s="79"/>
      <c r="H400" s="79"/>
    </row>
    <row r="401" spans="4:8" ht="15.75">
      <c r="D401" s="79"/>
      <c r="E401" s="79"/>
      <c r="F401" s="79"/>
      <c r="G401" s="79"/>
      <c r="H401" s="79"/>
    </row>
    <row r="402" spans="4:8" ht="15.75">
      <c r="D402" s="79"/>
      <c r="E402" s="79"/>
      <c r="F402" s="79"/>
      <c r="G402" s="79"/>
      <c r="H402" s="79"/>
    </row>
    <row r="403" spans="4:8" ht="15.75">
      <c r="D403" s="79"/>
      <c r="E403" s="79"/>
      <c r="F403" s="79"/>
      <c r="G403" s="79"/>
      <c r="H403" s="79"/>
    </row>
    <row r="404" spans="4:8" ht="15.75">
      <c r="D404" s="79"/>
      <c r="E404" s="79"/>
      <c r="F404" s="79"/>
      <c r="G404" s="79"/>
      <c r="H404" s="79"/>
    </row>
    <row r="405" spans="4:8" ht="15.75">
      <c r="D405" s="79"/>
      <c r="E405" s="79"/>
      <c r="F405" s="79"/>
      <c r="G405" s="79"/>
      <c r="H405" s="79"/>
    </row>
    <row r="406" spans="4:8" ht="15.75">
      <c r="D406" s="79"/>
      <c r="E406" s="79"/>
      <c r="F406" s="79"/>
      <c r="G406" s="79"/>
      <c r="H406" s="79"/>
    </row>
    <row r="407" spans="4:8" ht="15.75">
      <c r="D407" s="79"/>
      <c r="E407" s="79"/>
      <c r="F407" s="79"/>
      <c r="G407" s="79"/>
      <c r="H407" s="79"/>
    </row>
    <row r="408" spans="4:8" ht="15.75">
      <c r="D408" s="79"/>
      <c r="E408" s="79"/>
      <c r="F408" s="79"/>
      <c r="G408" s="79"/>
      <c r="H408" s="79"/>
    </row>
    <row r="409" spans="4:8" ht="15.75">
      <c r="D409" s="79"/>
      <c r="E409" s="79"/>
      <c r="F409" s="79"/>
      <c r="G409" s="79"/>
      <c r="H409" s="79"/>
    </row>
    <row r="410" spans="4:8" ht="15.75">
      <c r="D410" s="79"/>
      <c r="E410" s="79"/>
      <c r="F410" s="79"/>
      <c r="G410" s="79"/>
      <c r="H410" s="79"/>
    </row>
    <row r="411" spans="4:8" ht="15.75">
      <c r="D411" s="79"/>
      <c r="E411" s="79"/>
      <c r="F411" s="79"/>
      <c r="G411" s="79"/>
      <c r="H411" s="79"/>
    </row>
    <row r="412" spans="4:8" ht="15.75">
      <c r="D412" s="79"/>
      <c r="E412" s="79"/>
      <c r="F412" s="79"/>
      <c r="G412" s="79"/>
      <c r="H412" s="79"/>
    </row>
    <row r="413" spans="4:8" ht="15.75">
      <c r="D413" s="79"/>
      <c r="E413" s="79"/>
      <c r="F413" s="79"/>
      <c r="G413" s="79"/>
      <c r="H413" s="79"/>
    </row>
    <row r="414" spans="4:8" ht="15.75">
      <c r="D414" s="79"/>
      <c r="E414" s="79"/>
      <c r="F414" s="79"/>
      <c r="G414" s="79"/>
      <c r="H414" s="79"/>
    </row>
    <row r="415" spans="4:8" ht="15.75">
      <c r="D415" s="79"/>
      <c r="E415" s="79"/>
      <c r="F415" s="79"/>
      <c r="G415" s="79"/>
      <c r="H415" s="79"/>
    </row>
    <row r="416" spans="4:8" ht="15.75">
      <c r="D416" s="79"/>
      <c r="E416" s="79"/>
      <c r="F416" s="79"/>
      <c r="G416" s="79"/>
      <c r="H416" s="79"/>
    </row>
    <row r="417" spans="4:8" ht="15.75">
      <c r="D417" s="79"/>
      <c r="E417" s="79"/>
      <c r="F417" s="79"/>
      <c r="G417" s="79"/>
      <c r="H417" s="79"/>
    </row>
    <row r="418" spans="4:8" ht="15.75">
      <c r="D418" s="79"/>
      <c r="E418" s="79"/>
      <c r="F418" s="79"/>
      <c r="G418" s="79"/>
      <c r="H418" s="79"/>
    </row>
    <row r="419" spans="4:8" ht="15.75">
      <c r="D419" s="79"/>
      <c r="E419" s="79"/>
      <c r="F419" s="79"/>
      <c r="G419" s="79"/>
      <c r="H419" s="79"/>
    </row>
    <row r="420" spans="4:8" ht="15.75">
      <c r="D420" s="79"/>
      <c r="E420" s="79"/>
      <c r="F420" s="79"/>
      <c r="G420" s="79"/>
      <c r="H420" s="79"/>
    </row>
    <row r="421" spans="4:8" ht="15.75">
      <c r="D421" s="79"/>
      <c r="E421" s="79"/>
      <c r="F421" s="79"/>
      <c r="G421" s="79"/>
      <c r="H421" s="79"/>
    </row>
    <row r="422" spans="4:8" ht="15.75">
      <c r="D422" s="79"/>
      <c r="E422" s="79"/>
      <c r="F422" s="79"/>
      <c r="G422" s="79"/>
      <c r="H422" s="79"/>
    </row>
    <row r="423" spans="4:8" ht="15.75">
      <c r="D423" s="79"/>
      <c r="E423" s="79"/>
      <c r="F423" s="79"/>
      <c r="G423" s="79"/>
      <c r="H423" s="79"/>
    </row>
    <row r="424" spans="4:8" ht="15.75">
      <c r="D424" s="79"/>
      <c r="E424" s="79"/>
      <c r="F424" s="79"/>
      <c r="G424" s="79"/>
      <c r="H424" s="79"/>
    </row>
    <row r="425" spans="4:8" ht="15.75">
      <c r="D425" s="79"/>
      <c r="E425" s="79"/>
      <c r="F425" s="79"/>
      <c r="G425" s="79"/>
      <c r="H425" s="79"/>
    </row>
    <row r="426" spans="4:8" ht="15.75">
      <c r="D426" s="79"/>
      <c r="E426" s="79"/>
      <c r="F426" s="79"/>
      <c r="G426" s="79"/>
      <c r="H426" s="79"/>
    </row>
    <row r="427" spans="4:8" ht="15.75">
      <c r="D427" s="79"/>
      <c r="E427" s="79"/>
      <c r="F427" s="79"/>
      <c r="G427" s="79"/>
      <c r="H427" s="79"/>
    </row>
    <row r="428" spans="4:8" ht="15.75">
      <c r="D428" s="79"/>
      <c r="E428" s="79"/>
      <c r="F428" s="79"/>
      <c r="G428" s="79"/>
      <c r="H428" s="79"/>
    </row>
    <row r="429" spans="4:8" ht="15.75">
      <c r="D429" s="79"/>
      <c r="E429" s="79"/>
      <c r="F429" s="79"/>
      <c r="G429" s="79"/>
      <c r="H429" s="79"/>
    </row>
    <row r="430" spans="4:8" ht="15.75">
      <c r="D430" s="79"/>
      <c r="E430" s="79"/>
      <c r="F430" s="79"/>
      <c r="G430" s="79"/>
      <c r="H430" s="79"/>
    </row>
    <row r="431" spans="4:8" ht="15.75">
      <c r="D431" s="79"/>
      <c r="E431" s="79"/>
      <c r="F431" s="79"/>
      <c r="G431" s="79"/>
      <c r="H431" s="79"/>
    </row>
    <row r="432" spans="4:8" ht="15.75">
      <c r="D432" s="79"/>
      <c r="E432" s="79"/>
      <c r="F432" s="79"/>
      <c r="G432" s="79"/>
      <c r="H432" s="79"/>
    </row>
    <row r="433" spans="4:8" ht="15.75">
      <c r="D433" s="79"/>
      <c r="E433" s="79"/>
      <c r="F433" s="79"/>
      <c r="G433" s="79"/>
      <c r="H433" s="79"/>
    </row>
    <row r="434" spans="4:8" ht="15.75">
      <c r="D434" s="79"/>
      <c r="E434" s="79"/>
      <c r="F434" s="79"/>
      <c r="G434" s="79"/>
      <c r="H434" s="79"/>
    </row>
    <row r="435" spans="4:8" ht="15.75">
      <c r="D435" s="79"/>
      <c r="E435" s="79"/>
      <c r="F435" s="79"/>
      <c r="G435" s="79"/>
      <c r="H435" s="79"/>
    </row>
    <row r="436" spans="4:8" ht="15.75">
      <c r="D436" s="79"/>
      <c r="E436" s="79"/>
      <c r="F436" s="79"/>
      <c r="G436" s="79"/>
      <c r="H436" s="79"/>
    </row>
    <row r="437" spans="4:8" ht="15.75">
      <c r="D437" s="79"/>
      <c r="E437" s="79"/>
      <c r="F437" s="79"/>
      <c r="G437" s="79"/>
      <c r="H437" s="79"/>
    </row>
    <row r="438" spans="4:8" ht="15.75">
      <c r="D438" s="79"/>
      <c r="E438" s="79"/>
      <c r="F438" s="79"/>
      <c r="G438" s="79"/>
      <c r="H438" s="79"/>
    </row>
    <row r="439" spans="4:8" ht="15.75">
      <c r="D439" s="79"/>
      <c r="E439" s="79"/>
      <c r="F439" s="79"/>
      <c r="G439" s="79"/>
      <c r="H439" s="79"/>
    </row>
    <row r="440" spans="4:8" ht="15.75">
      <c r="D440" s="79"/>
      <c r="E440" s="79"/>
      <c r="F440" s="79"/>
      <c r="G440" s="79"/>
      <c r="H440" s="79"/>
    </row>
    <row r="441" spans="4:8" ht="15.75">
      <c r="D441" s="79"/>
      <c r="E441" s="79"/>
      <c r="F441" s="79"/>
      <c r="G441" s="79"/>
      <c r="H441" s="79"/>
    </row>
    <row r="442" spans="4:8" ht="15.75">
      <c r="D442" s="79"/>
      <c r="E442" s="79"/>
      <c r="F442" s="79"/>
      <c r="G442" s="79"/>
      <c r="H442" s="79"/>
    </row>
    <row r="443" spans="4:8" ht="15.75">
      <c r="D443" s="79"/>
      <c r="E443" s="79"/>
      <c r="F443" s="79"/>
      <c r="G443" s="79"/>
      <c r="H443" s="79"/>
    </row>
    <row r="444" spans="4:8" ht="15.75">
      <c r="D444" s="79"/>
      <c r="E444" s="79"/>
      <c r="F444" s="79"/>
      <c r="G444" s="79"/>
      <c r="H444" s="79"/>
    </row>
    <row r="445" spans="4:8" ht="15.75">
      <c r="D445" s="79"/>
      <c r="E445" s="79"/>
      <c r="F445" s="79"/>
      <c r="G445" s="79"/>
      <c r="H445" s="79"/>
    </row>
    <row r="446" spans="4:8" ht="15.75">
      <c r="D446" s="79"/>
      <c r="E446" s="79"/>
      <c r="F446" s="79"/>
      <c r="G446" s="79"/>
      <c r="H446" s="79"/>
    </row>
    <row r="447" spans="4:8" ht="15.75">
      <c r="D447" s="79"/>
      <c r="E447" s="79"/>
      <c r="F447" s="79"/>
      <c r="G447" s="79"/>
      <c r="H447" s="79"/>
    </row>
    <row r="448" spans="4:8" ht="15.75">
      <c r="D448" s="79"/>
      <c r="E448" s="79"/>
      <c r="F448" s="79"/>
      <c r="G448" s="79"/>
      <c r="H448" s="79"/>
    </row>
    <row r="449" spans="4:8" ht="15.75">
      <c r="D449" s="79"/>
      <c r="E449" s="79"/>
      <c r="F449" s="79"/>
      <c r="G449" s="79"/>
      <c r="H449" s="79"/>
    </row>
    <row r="450" spans="4:8" ht="15.75">
      <c r="D450" s="79"/>
      <c r="E450" s="79"/>
      <c r="F450" s="79"/>
      <c r="G450" s="79"/>
      <c r="H450" s="79"/>
    </row>
    <row r="451" spans="4:8" ht="15.75">
      <c r="D451" s="79"/>
      <c r="E451" s="79"/>
      <c r="F451" s="79"/>
      <c r="G451" s="79"/>
      <c r="H451" s="79"/>
    </row>
    <row r="452" spans="4:8" ht="15.75">
      <c r="D452" s="79"/>
      <c r="E452" s="79"/>
      <c r="F452" s="79"/>
      <c r="G452" s="79"/>
      <c r="H452" s="79"/>
    </row>
    <row r="453" spans="4:8" ht="15.75">
      <c r="D453" s="79"/>
      <c r="E453" s="79"/>
      <c r="F453" s="79"/>
      <c r="G453" s="79"/>
      <c r="H453" s="79"/>
    </row>
    <row r="454" spans="4:8" ht="15.75">
      <c r="D454" s="79"/>
      <c r="E454" s="79"/>
      <c r="F454" s="79"/>
      <c r="G454" s="79"/>
      <c r="H454" s="79"/>
    </row>
    <row r="455" spans="4:8" ht="15.75">
      <c r="D455" s="79"/>
      <c r="E455" s="79"/>
      <c r="F455" s="79"/>
      <c r="G455" s="79"/>
      <c r="H455" s="79"/>
    </row>
    <row r="456" spans="4:8" ht="15.75">
      <c r="D456" s="79"/>
      <c r="E456" s="79"/>
      <c r="F456" s="79"/>
      <c r="G456" s="79"/>
      <c r="H456" s="79"/>
    </row>
    <row r="457" spans="4:8" ht="15.75">
      <c r="D457" s="79"/>
      <c r="E457" s="79"/>
      <c r="F457" s="79"/>
      <c r="G457" s="79"/>
      <c r="H457" s="79"/>
    </row>
    <row r="458" spans="4:8" ht="15.75">
      <c r="D458" s="79"/>
      <c r="E458" s="79"/>
      <c r="F458" s="79"/>
      <c r="G458" s="79"/>
      <c r="H458" s="79"/>
    </row>
    <row r="459" spans="4:8" ht="15.75">
      <c r="D459" s="79"/>
      <c r="E459" s="79"/>
      <c r="F459" s="79"/>
      <c r="G459" s="79"/>
      <c r="H459" s="79"/>
    </row>
    <row r="460" spans="4:8" ht="15.75">
      <c r="D460" s="79"/>
      <c r="E460" s="79"/>
      <c r="F460" s="79"/>
      <c r="G460" s="79"/>
      <c r="H460" s="79"/>
    </row>
    <row r="461" spans="4:8" ht="15.75">
      <c r="D461" s="79"/>
      <c r="E461" s="79"/>
      <c r="F461" s="79"/>
      <c r="G461" s="79"/>
      <c r="H461" s="79"/>
    </row>
    <row r="462" spans="4:8" ht="15.75">
      <c r="D462" s="79"/>
      <c r="E462" s="79"/>
      <c r="F462" s="79"/>
      <c r="G462" s="79"/>
      <c r="H462" s="79"/>
    </row>
    <row r="463" spans="4:8" ht="15.75">
      <c r="D463" s="79"/>
      <c r="E463" s="79"/>
      <c r="F463" s="79"/>
      <c r="G463" s="79"/>
      <c r="H463" s="79"/>
    </row>
    <row r="464" spans="4:8" ht="15.75">
      <c r="D464" s="79"/>
      <c r="E464" s="79"/>
      <c r="F464" s="79"/>
      <c r="G464" s="79"/>
      <c r="H464" s="79"/>
    </row>
    <row r="465" spans="4:8" ht="15.75">
      <c r="D465" s="79"/>
      <c r="E465" s="79"/>
      <c r="F465" s="79"/>
      <c r="G465" s="79"/>
      <c r="H465" s="79"/>
    </row>
    <row r="466" spans="4:8" ht="15.75">
      <c r="D466" s="79"/>
      <c r="E466" s="79"/>
      <c r="F466" s="79"/>
      <c r="G466" s="79"/>
      <c r="H466" s="79"/>
    </row>
    <row r="467" spans="4:8" ht="15.75">
      <c r="D467" s="79"/>
      <c r="E467" s="79"/>
      <c r="F467" s="79"/>
      <c r="G467" s="79"/>
      <c r="H467" s="79"/>
    </row>
    <row r="468" spans="4:8" ht="15.75">
      <c r="D468" s="79"/>
      <c r="E468" s="79"/>
      <c r="F468" s="79"/>
      <c r="G468" s="79"/>
      <c r="H468" s="79"/>
    </row>
    <row r="469" spans="4:8" ht="15.75">
      <c r="D469" s="79"/>
      <c r="E469" s="79"/>
      <c r="F469" s="79"/>
      <c r="G469" s="79"/>
      <c r="H469" s="79"/>
    </row>
    <row r="470" spans="4:8" ht="15.75">
      <c r="D470" s="79"/>
      <c r="E470" s="79"/>
      <c r="F470" s="79"/>
      <c r="G470" s="79"/>
      <c r="H470" s="79"/>
    </row>
    <row r="471" spans="4:8" ht="15.75">
      <c r="D471" s="79"/>
      <c r="E471" s="79"/>
      <c r="F471" s="79"/>
      <c r="G471" s="79"/>
      <c r="H471" s="79"/>
    </row>
    <row r="472" spans="4:8" ht="15.75">
      <c r="D472" s="79"/>
      <c r="E472" s="79"/>
      <c r="F472" s="79"/>
      <c r="G472" s="79"/>
      <c r="H472" s="79"/>
    </row>
    <row r="473" spans="4:8" ht="15.75">
      <c r="D473" s="79"/>
      <c r="E473" s="79"/>
      <c r="F473" s="79"/>
      <c r="G473" s="79"/>
      <c r="H473" s="79"/>
    </row>
    <row r="474" spans="4:8" ht="15.75">
      <c r="D474" s="79"/>
      <c r="E474" s="79"/>
      <c r="F474" s="79"/>
      <c r="G474" s="79"/>
      <c r="H474" s="79"/>
    </row>
    <row r="475" spans="4:8" ht="15.75">
      <c r="D475" s="79"/>
      <c r="E475" s="79"/>
      <c r="F475" s="79"/>
      <c r="G475" s="79"/>
      <c r="H475" s="79"/>
    </row>
    <row r="476" spans="4:8" ht="15.75">
      <c r="D476" s="79"/>
      <c r="E476" s="79"/>
      <c r="F476" s="79"/>
      <c r="G476" s="79"/>
      <c r="H476" s="79"/>
    </row>
    <row r="477" spans="4:8" ht="15.75">
      <c r="D477" s="79"/>
      <c r="E477" s="79"/>
      <c r="F477" s="79"/>
      <c r="G477" s="79"/>
      <c r="H477" s="79"/>
    </row>
    <row r="478" spans="4:8" ht="15.75">
      <c r="D478" s="79"/>
      <c r="E478" s="79"/>
      <c r="F478" s="79"/>
      <c r="G478" s="79"/>
      <c r="H478" s="79"/>
    </row>
    <row r="479" spans="4:8" ht="15.75">
      <c r="D479" s="79"/>
      <c r="E479" s="79"/>
      <c r="F479" s="79"/>
      <c r="G479" s="79"/>
      <c r="H479" s="79"/>
    </row>
    <row r="480" spans="4:8" ht="15.75">
      <c r="D480" s="79"/>
      <c r="E480" s="79"/>
      <c r="F480" s="79"/>
      <c r="G480" s="79"/>
      <c r="H480" s="79"/>
    </row>
    <row r="481" spans="4:8" ht="15.75">
      <c r="D481" s="79"/>
      <c r="E481" s="79"/>
      <c r="F481" s="79"/>
      <c r="G481" s="79"/>
      <c r="H481" s="79"/>
    </row>
    <row r="482" spans="4:8" ht="15.75">
      <c r="D482" s="79"/>
      <c r="E482" s="79"/>
      <c r="F482" s="79"/>
      <c r="G482" s="79"/>
      <c r="H482" s="79"/>
    </row>
    <row r="483" spans="4:8" ht="15.75">
      <c r="D483" s="79"/>
      <c r="E483" s="79"/>
      <c r="F483" s="79"/>
      <c r="G483" s="79"/>
      <c r="H483" s="79"/>
    </row>
    <row r="484" spans="4:8" ht="15.75">
      <c r="D484" s="79"/>
      <c r="E484" s="79"/>
      <c r="F484" s="79"/>
      <c r="G484" s="79"/>
      <c r="H484" s="79"/>
    </row>
    <row r="485" spans="4:8" ht="15.75">
      <c r="D485" s="79"/>
      <c r="E485" s="79"/>
      <c r="F485" s="79"/>
      <c r="G485" s="79"/>
      <c r="H485" s="79"/>
    </row>
    <row r="486" spans="4:8" ht="15.75">
      <c r="D486" s="79"/>
      <c r="E486" s="79"/>
      <c r="F486" s="79"/>
      <c r="G486" s="79"/>
      <c r="H486" s="79"/>
    </row>
    <row r="487" spans="4:8" ht="15.75">
      <c r="D487" s="79"/>
      <c r="E487" s="79"/>
      <c r="F487" s="79"/>
      <c r="G487" s="79"/>
      <c r="H487" s="79"/>
    </row>
    <row r="488" spans="4:8" ht="15.75">
      <c r="D488" s="79"/>
      <c r="E488" s="79"/>
      <c r="F488" s="79"/>
      <c r="G488" s="79"/>
      <c r="H488" s="79"/>
    </row>
    <row r="489" spans="4:8" ht="15.75">
      <c r="D489" s="79"/>
      <c r="E489" s="79"/>
      <c r="F489" s="79"/>
      <c r="G489" s="79"/>
      <c r="H489" s="79"/>
    </row>
    <row r="490" spans="4:8" ht="15.75">
      <c r="D490" s="79"/>
      <c r="E490" s="79"/>
      <c r="F490" s="79"/>
      <c r="G490" s="79"/>
      <c r="H490" s="79"/>
    </row>
    <row r="491" spans="4:8" ht="15.75">
      <c r="D491" s="79"/>
      <c r="E491" s="79"/>
      <c r="F491" s="79"/>
      <c r="G491" s="79"/>
      <c r="H491" s="79"/>
    </row>
    <row r="492" spans="4:8" ht="15.75">
      <c r="D492" s="79"/>
      <c r="E492" s="79"/>
      <c r="F492" s="79"/>
      <c r="G492" s="79"/>
      <c r="H492" s="79"/>
    </row>
    <row r="493" spans="4:8" ht="15.75">
      <c r="D493" s="79"/>
      <c r="E493" s="79"/>
      <c r="F493" s="79"/>
      <c r="G493" s="79"/>
      <c r="H493" s="79"/>
    </row>
    <row r="494" spans="4:8" ht="15.75">
      <c r="D494" s="79"/>
      <c r="E494" s="79"/>
      <c r="F494" s="79"/>
      <c r="G494" s="79"/>
      <c r="H494" s="79"/>
    </row>
    <row r="495" spans="4:8" ht="15.75">
      <c r="D495" s="79"/>
      <c r="E495" s="79"/>
      <c r="F495" s="79"/>
      <c r="G495" s="79"/>
      <c r="H495" s="79"/>
    </row>
    <row r="496" spans="4:8" ht="15.75">
      <c r="D496" s="79"/>
      <c r="E496" s="79"/>
      <c r="F496" s="79"/>
      <c r="G496" s="79"/>
      <c r="H496" s="79"/>
    </row>
    <row r="497" spans="4:8" ht="15.75">
      <c r="D497" s="79"/>
      <c r="E497" s="79"/>
      <c r="F497" s="79"/>
      <c r="G497" s="79"/>
      <c r="H497" s="79"/>
    </row>
    <row r="498" spans="4:8" ht="15.75">
      <c r="D498" s="79"/>
      <c r="E498" s="79"/>
      <c r="F498" s="79"/>
      <c r="G498" s="79"/>
      <c r="H498" s="79"/>
    </row>
    <row r="499" spans="4:8" ht="15.75">
      <c r="D499" s="79"/>
      <c r="E499" s="79"/>
      <c r="F499" s="79"/>
      <c r="G499" s="79"/>
      <c r="H499" s="79"/>
    </row>
    <row r="500" spans="4:8" ht="15.75">
      <c r="D500" s="79"/>
      <c r="E500" s="79"/>
      <c r="F500" s="79"/>
      <c r="G500" s="79"/>
      <c r="H500" s="79"/>
    </row>
    <row r="501" spans="4:8" ht="15.75">
      <c r="D501" s="79"/>
      <c r="E501" s="79"/>
      <c r="F501" s="79"/>
      <c r="G501" s="79"/>
      <c r="H501" s="79"/>
    </row>
    <row r="502" spans="4:8" ht="15.75">
      <c r="D502" s="79"/>
      <c r="E502" s="79"/>
      <c r="F502" s="79"/>
      <c r="G502" s="79"/>
      <c r="H502" s="79"/>
    </row>
    <row r="503" spans="4:8" ht="15.75">
      <c r="D503" s="79"/>
      <c r="E503" s="79"/>
      <c r="F503" s="79"/>
      <c r="G503" s="79"/>
      <c r="H503" s="79"/>
    </row>
    <row r="504" spans="4:8" ht="15.75">
      <c r="D504" s="79"/>
      <c r="E504" s="79"/>
      <c r="F504" s="79"/>
      <c r="G504" s="79"/>
      <c r="H504" s="79"/>
    </row>
    <row r="505" spans="4:8" ht="15.75">
      <c r="D505" s="79"/>
      <c r="E505" s="79"/>
      <c r="F505" s="79"/>
      <c r="G505" s="79"/>
      <c r="H505" s="79"/>
    </row>
    <row r="506" spans="4:8" ht="15.75">
      <c r="D506" s="79"/>
      <c r="E506" s="79"/>
      <c r="F506" s="79"/>
      <c r="G506" s="79"/>
      <c r="H506" s="79"/>
    </row>
    <row r="507" spans="4:8" ht="15.75">
      <c r="D507" s="79"/>
      <c r="E507" s="79"/>
      <c r="F507" s="79"/>
      <c r="G507" s="79"/>
      <c r="H507" s="79"/>
    </row>
    <row r="508" spans="4:8" ht="15.75">
      <c r="D508" s="79"/>
      <c r="E508" s="79"/>
      <c r="F508" s="79"/>
      <c r="G508" s="79"/>
      <c r="H508" s="79"/>
    </row>
    <row r="509" spans="4:8" ht="15.75">
      <c r="D509" s="79"/>
      <c r="E509" s="79"/>
      <c r="F509" s="79"/>
      <c r="G509" s="79"/>
      <c r="H509" s="79"/>
    </row>
    <row r="510" spans="4:8" ht="15.75">
      <c r="D510" s="79"/>
      <c r="E510" s="79"/>
      <c r="F510" s="79"/>
      <c r="G510" s="79"/>
      <c r="H510" s="79"/>
    </row>
    <row r="511" spans="4:8" ht="15.75">
      <c r="D511" s="79"/>
      <c r="E511" s="79"/>
      <c r="F511" s="79"/>
      <c r="G511" s="79"/>
      <c r="H511" s="79"/>
    </row>
    <row r="512" spans="4:8" ht="15.75">
      <c r="D512" s="79"/>
      <c r="E512" s="79"/>
      <c r="F512" s="79"/>
      <c r="G512" s="79"/>
      <c r="H512" s="79"/>
    </row>
    <row r="513" spans="4:8" ht="15.75">
      <c r="D513" s="79"/>
      <c r="E513" s="79"/>
      <c r="F513" s="79"/>
      <c r="G513" s="79"/>
      <c r="H513" s="79"/>
    </row>
    <row r="514" spans="4:8" ht="15.75">
      <c r="D514" s="79"/>
      <c r="E514" s="79"/>
      <c r="F514" s="79"/>
      <c r="G514" s="79"/>
      <c r="H514" s="79"/>
    </row>
    <row r="515" spans="4:8" ht="15.75">
      <c r="D515" s="79"/>
      <c r="E515" s="79"/>
      <c r="F515" s="79"/>
      <c r="G515" s="79"/>
      <c r="H515" s="79"/>
    </row>
    <row r="516" spans="4:8" ht="15.75">
      <c r="D516" s="79"/>
      <c r="E516" s="79"/>
      <c r="F516" s="79"/>
      <c r="G516" s="79"/>
      <c r="H516" s="79"/>
    </row>
    <row r="517" spans="4:8" ht="15.75">
      <c r="D517" s="79"/>
      <c r="E517" s="79"/>
      <c r="F517" s="79"/>
      <c r="G517" s="79"/>
      <c r="H517" s="79"/>
    </row>
    <row r="518" spans="4:8" ht="15.75">
      <c r="D518" s="79"/>
      <c r="E518" s="79"/>
      <c r="F518" s="79"/>
      <c r="G518" s="79"/>
      <c r="H518" s="79"/>
    </row>
    <row r="519" spans="4:8" ht="15.75">
      <c r="D519" s="79"/>
      <c r="E519" s="79"/>
      <c r="F519" s="79"/>
      <c r="G519" s="79"/>
      <c r="H519" s="79"/>
    </row>
    <row r="520" spans="4:8" ht="15.75">
      <c r="D520" s="79"/>
      <c r="E520" s="79"/>
      <c r="F520" s="79"/>
      <c r="G520" s="79"/>
      <c r="H520" s="79"/>
    </row>
    <row r="521" spans="4:8" ht="15.75">
      <c r="D521" s="79"/>
      <c r="E521" s="79"/>
      <c r="F521" s="79"/>
      <c r="G521" s="79"/>
      <c r="H521" s="79"/>
    </row>
    <row r="522" spans="4:8" ht="15.75">
      <c r="D522" s="79"/>
      <c r="E522" s="79"/>
      <c r="F522" s="79"/>
      <c r="G522" s="79"/>
      <c r="H522" s="79"/>
    </row>
    <row r="523" spans="4:8" ht="15.75">
      <c r="D523" s="79"/>
      <c r="E523" s="79"/>
      <c r="F523" s="79"/>
      <c r="G523" s="79"/>
      <c r="H523" s="79"/>
    </row>
    <row r="524" spans="4:8" ht="15.75">
      <c r="D524" s="79"/>
      <c r="E524" s="79"/>
      <c r="F524" s="79"/>
      <c r="G524" s="79"/>
      <c r="H524" s="79"/>
    </row>
    <row r="525" spans="4:8" ht="15.75">
      <c r="D525" s="79"/>
      <c r="E525" s="79"/>
      <c r="F525" s="79"/>
      <c r="G525" s="79"/>
      <c r="H525" s="79"/>
    </row>
    <row r="526" spans="4:8" ht="15.75">
      <c r="D526" s="79"/>
      <c r="E526" s="79"/>
      <c r="F526" s="79"/>
      <c r="G526" s="79"/>
      <c r="H526" s="79"/>
    </row>
    <row r="527" spans="4:8" ht="15.75">
      <c r="D527" s="79"/>
      <c r="E527" s="79"/>
      <c r="F527" s="79"/>
      <c r="G527" s="79"/>
      <c r="H527" s="79"/>
    </row>
    <row r="528" spans="4:8" ht="15.75">
      <c r="D528" s="79"/>
      <c r="E528" s="79"/>
      <c r="F528" s="79"/>
      <c r="G528" s="79"/>
      <c r="H528" s="79"/>
    </row>
    <row r="529" spans="4:8" ht="15.75">
      <c r="D529" s="79"/>
      <c r="E529" s="79"/>
      <c r="F529" s="79"/>
      <c r="G529" s="79"/>
      <c r="H529" s="79"/>
    </row>
    <row r="530" spans="4:8" ht="15.75">
      <c r="D530" s="79"/>
      <c r="E530" s="79"/>
      <c r="F530" s="79"/>
      <c r="G530" s="79"/>
      <c r="H530" s="79"/>
    </row>
    <row r="531" spans="4:8" ht="15.75">
      <c r="D531" s="79"/>
      <c r="E531" s="79"/>
      <c r="F531" s="79"/>
      <c r="G531" s="79"/>
      <c r="H531" s="79"/>
    </row>
    <row r="532" spans="4:8" ht="15.75">
      <c r="D532" s="79"/>
      <c r="E532" s="79"/>
      <c r="F532" s="79"/>
      <c r="G532" s="79"/>
      <c r="H532" s="79"/>
    </row>
    <row r="533" spans="4:8" ht="15.75">
      <c r="D533" s="79"/>
      <c r="E533" s="79"/>
      <c r="F533" s="79"/>
      <c r="G533" s="79"/>
      <c r="H533" s="79"/>
    </row>
    <row r="534" spans="4:8" ht="15.75">
      <c r="D534" s="79"/>
      <c r="E534" s="79"/>
      <c r="F534" s="79"/>
      <c r="G534" s="79"/>
      <c r="H534" s="79"/>
    </row>
    <row r="535" spans="4:8" ht="15.75">
      <c r="D535" s="79"/>
      <c r="E535" s="79"/>
      <c r="F535" s="79"/>
      <c r="G535" s="79"/>
      <c r="H535" s="79"/>
    </row>
    <row r="536" spans="4:8" ht="15.75">
      <c r="D536" s="79"/>
      <c r="E536" s="79"/>
      <c r="F536" s="79"/>
      <c r="G536" s="79"/>
      <c r="H536" s="79"/>
    </row>
    <row r="537" spans="4:8" ht="15.75">
      <c r="D537" s="79"/>
      <c r="E537" s="79"/>
      <c r="F537" s="79"/>
      <c r="G537" s="79"/>
      <c r="H537" s="79"/>
    </row>
    <row r="538" spans="4:8" ht="15.75">
      <c r="D538" s="79"/>
      <c r="E538" s="79"/>
      <c r="F538" s="79"/>
      <c r="G538" s="79"/>
      <c r="H538" s="79"/>
    </row>
    <row r="539" spans="4:8" ht="15.75">
      <c r="D539" s="79"/>
      <c r="E539" s="79"/>
      <c r="F539" s="79"/>
      <c r="G539" s="79"/>
      <c r="H539" s="79"/>
    </row>
    <row r="540" spans="4:8" ht="15.75">
      <c r="D540" s="79"/>
      <c r="E540" s="79"/>
      <c r="F540" s="79"/>
      <c r="G540" s="79"/>
      <c r="H540" s="79"/>
    </row>
    <row r="541" spans="4:8" ht="15.75">
      <c r="D541" s="79"/>
      <c r="E541" s="79"/>
      <c r="F541" s="79"/>
      <c r="G541" s="79"/>
      <c r="H541" s="79"/>
    </row>
    <row r="542" spans="4:8" ht="15.75">
      <c r="D542" s="79"/>
      <c r="E542" s="79"/>
      <c r="F542" s="79"/>
      <c r="G542" s="79"/>
      <c r="H542" s="79"/>
    </row>
    <row r="543" spans="4:8" ht="15.75">
      <c r="D543" s="79"/>
      <c r="E543" s="79"/>
      <c r="F543" s="79"/>
      <c r="G543" s="79"/>
      <c r="H543" s="79"/>
    </row>
    <row r="544" spans="4:8" ht="15.75">
      <c r="D544" s="79"/>
      <c r="E544" s="79"/>
      <c r="F544" s="79"/>
      <c r="G544" s="79"/>
      <c r="H544" s="79"/>
    </row>
    <row r="545" spans="4:8" ht="15.75">
      <c r="D545" s="79"/>
      <c r="E545" s="79"/>
      <c r="F545" s="79"/>
      <c r="G545" s="79"/>
      <c r="H545" s="79"/>
    </row>
    <row r="546" spans="4:8" ht="15.75">
      <c r="D546" s="79"/>
      <c r="E546" s="79"/>
      <c r="F546" s="79"/>
      <c r="G546" s="79"/>
      <c r="H546" s="79"/>
    </row>
    <row r="547" spans="4:8" ht="15.75">
      <c r="D547" s="79"/>
      <c r="E547" s="79"/>
      <c r="F547" s="79"/>
      <c r="G547" s="79"/>
      <c r="H547" s="79"/>
    </row>
    <row r="548" spans="4:8" ht="15.75">
      <c r="D548" s="79"/>
      <c r="E548" s="79"/>
      <c r="F548" s="79"/>
      <c r="G548" s="79"/>
      <c r="H548" s="79"/>
    </row>
    <row r="549" spans="4:8" ht="15.75">
      <c r="D549" s="79"/>
      <c r="E549" s="79"/>
      <c r="F549" s="79"/>
      <c r="G549" s="79"/>
      <c r="H549" s="79"/>
    </row>
    <row r="550" spans="4:8" ht="15.75">
      <c r="D550" s="79"/>
      <c r="E550" s="79"/>
      <c r="F550" s="79"/>
      <c r="G550" s="79"/>
      <c r="H550" s="79"/>
    </row>
    <row r="551" spans="4:8" ht="15.75">
      <c r="D551" s="79"/>
      <c r="E551" s="79"/>
      <c r="F551" s="79"/>
      <c r="G551" s="79"/>
      <c r="H551" s="79"/>
    </row>
    <row r="552" spans="4:8" ht="15.75">
      <c r="D552" s="79"/>
      <c r="E552" s="79"/>
      <c r="F552" s="79"/>
      <c r="G552" s="79"/>
      <c r="H552" s="79"/>
    </row>
    <row r="553" spans="4:8" ht="15.75">
      <c r="D553" s="79"/>
      <c r="E553" s="79"/>
      <c r="F553" s="79"/>
      <c r="G553" s="79"/>
      <c r="H553" s="79"/>
    </row>
    <row r="554" spans="4:8" ht="15.75">
      <c r="D554" s="79"/>
      <c r="E554" s="79"/>
      <c r="F554" s="79"/>
      <c r="G554" s="79"/>
      <c r="H554" s="79"/>
    </row>
    <row r="555" spans="4:8" ht="15.75">
      <c r="D555" s="79"/>
      <c r="E555" s="79"/>
      <c r="F555" s="79"/>
      <c r="G555" s="79"/>
      <c r="H555" s="79"/>
    </row>
    <row r="556" spans="4:8" ht="15.75">
      <c r="D556" s="79"/>
      <c r="E556" s="79"/>
      <c r="F556" s="79"/>
      <c r="G556" s="79"/>
      <c r="H556" s="79"/>
    </row>
    <row r="557" spans="4:8" ht="15.75">
      <c r="D557" s="79"/>
      <c r="E557" s="79"/>
      <c r="F557" s="79"/>
      <c r="G557" s="79"/>
      <c r="H557" s="79"/>
    </row>
    <row r="558" spans="4:8" ht="15.75">
      <c r="D558" s="79"/>
      <c r="E558" s="79"/>
      <c r="F558" s="79"/>
      <c r="G558" s="79"/>
      <c r="H558" s="79"/>
    </row>
    <row r="559" spans="4:8" ht="15.75">
      <c r="D559" s="79"/>
      <c r="E559" s="79"/>
      <c r="F559" s="79"/>
      <c r="G559" s="79"/>
      <c r="H559" s="79"/>
    </row>
    <row r="560" spans="4:8" ht="15.75">
      <c r="D560" s="79"/>
      <c r="E560" s="79"/>
      <c r="F560" s="79"/>
      <c r="G560" s="79"/>
      <c r="H560" s="79"/>
    </row>
    <row r="561" spans="4:8" ht="15.75">
      <c r="D561" s="79"/>
      <c r="E561" s="79"/>
      <c r="F561" s="79"/>
      <c r="G561" s="79"/>
      <c r="H561" s="79"/>
    </row>
    <row r="562" spans="4:8" ht="15.75">
      <c r="D562" s="79"/>
      <c r="E562" s="79"/>
      <c r="F562" s="79"/>
      <c r="G562" s="79"/>
      <c r="H562" s="79"/>
    </row>
    <row r="563" spans="4:8" ht="15.75">
      <c r="D563" s="79"/>
      <c r="E563" s="79"/>
      <c r="F563" s="79"/>
      <c r="G563" s="79"/>
      <c r="H563" s="79"/>
    </row>
    <row r="564" spans="4:8" ht="15.75">
      <c r="D564" s="79"/>
      <c r="E564" s="79"/>
      <c r="F564" s="79"/>
      <c r="G564" s="79"/>
      <c r="H564" s="79"/>
    </row>
    <row r="565" spans="4:8" ht="15.75">
      <c r="D565" s="79"/>
      <c r="E565" s="79"/>
      <c r="F565" s="79"/>
      <c r="G565" s="79"/>
      <c r="H565" s="79"/>
    </row>
    <row r="566" spans="4:8" ht="15.75">
      <c r="D566" s="79"/>
      <c r="E566" s="79"/>
      <c r="F566" s="79"/>
      <c r="G566" s="79"/>
      <c r="H566" s="79"/>
    </row>
    <row r="567" spans="4:8" ht="15.75">
      <c r="D567" s="79"/>
      <c r="E567" s="79"/>
      <c r="F567" s="79"/>
      <c r="G567" s="79"/>
      <c r="H567" s="79"/>
    </row>
    <row r="568" spans="4:8" ht="15.75">
      <c r="D568" s="79"/>
      <c r="E568" s="79"/>
      <c r="F568" s="79"/>
      <c r="G568" s="79"/>
      <c r="H568" s="79"/>
    </row>
    <row r="569" spans="4:8" ht="15.75">
      <c r="D569" s="79"/>
      <c r="E569" s="79"/>
      <c r="F569" s="79"/>
      <c r="G569" s="79"/>
      <c r="H569" s="79"/>
    </row>
    <row r="570" spans="4:8" ht="15.75">
      <c r="D570" s="79"/>
      <c r="E570" s="79"/>
      <c r="F570" s="79"/>
      <c r="G570" s="79"/>
      <c r="H570" s="79"/>
    </row>
    <row r="571" spans="4:8" ht="15.75">
      <c r="D571" s="79"/>
      <c r="E571" s="79"/>
      <c r="F571" s="79"/>
      <c r="G571" s="79"/>
      <c r="H571" s="79"/>
    </row>
    <row r="572" spans="4:8" ht="15.75">
      <c r="D572" s="79"/>
      <c r="E572" s="79"/>
      <c r="F572" s="79"/>
      <c r="G572" s="79"/>
      <c r="H572" s="79"/>
    </row>
    <row r="573" spans="4:8" ht="15.75">
      <c r="D573" s="79"/>
      <c r="E573" s="79"/>
      <c r="F573" s="79"/>
      <c r="G573" s="79"/>
      <c r="H573" s="79"/>
    </row>
    <row r="574" spans="4:8" ht="15.75">
      <c r="D574" s="79"/>
      <c r="E574" s="79"/>
      <c r="F574" s="79"/>
      <c r="G574" s="79"/>
      <c r="H574" s="79"/>
    </row>
    <row r="575" spans="4:8" ht="15.75">
      <c r="D575" s="79"/>
      <c r="E575" s="79"/>
      <c r="F575" s="79"/>
      <c r="G575" s="79"/>
      <c r="H575" s="79"/>
    </row>
    <row r="576" spans="4:8" ht="15.75">
      <c r="D576" s="79"/>
      <c r="E576" s="79"/>
      <c r="F576" s="79"/>
      <c r="G576" s="79"/>
      <c r="H576" s="79"/>
    </row>
    <row r="577" spans="4:8" ht="15.75">
      <c r="D577" s="79"/>
      <c r="E577" s="79"/>
      <c r="F577" s="79"/>
      <c r="G577" s="79"/>
      <c r="H577" s="79"/>
    </row>
    <row r="578" spans="4:8" ht="15.75">
      <c r="D578" s="79"/>
      <c r="E578" s="79"/>
      <c r="F578" s="79"/>
      <c r="G578" s="79"/>
      <c r="H578" s="79"/>
    </row>
    <row r="579" spans="4:8" ht="15.75">
      <c r="D579" s="79"/>
      <c r="E579" s="79"/>
      <c r="F579" s="79"/>
      <c r="G579" s="79"/>
      <c r="H579" s="79"/>
    </row>
    <row r="580" spans="4:8" ht="15.75">
      <c r="D580" s="79"/>
      <c r="E580" s="79"/>
      <c r="F580" s="79"/>
      <c r="G580" s="79"/>
      <c r="H580" s="79"/>
    </row>
    <row r="581" spans="4:8" ht="15.75">
      <c r="D581" s="79"/>
      <c r="E581" s="79"/>
      <c r="F581" s="79"/>
      <c r="G581" s="79"/>
      <c r="H581" s="79"/>
    </row>
    <row r="582" spans="4:8" ht="15.75">
      <c r="D582" s="79"/>
      <c r="E582" s="79"/>
      <c r="F582" s="79"/>
      <c r="G582" s="79"/>
      <c r="H582" s="79"/>
    </row>
    <row r="583" spans="4:8" ht="15.75">
      <c r="D583" s="79"/>
      <c r="E583" s="79"/>
      <c r="F583" s="79"/>
      <c r="G583" s="79"/>
      <c r="H583" s="79"/>
    </row>
    <row r="584" spans="4:8" ht="15.75">
      <c r="D584" s="79"/>
      <c r="E584" s="79"/>
      <c r="F584" s="79"/>
      <c r="G584" s="79"/>
      <c r="H584" s="79"/>
    </row>
    <row r="585" spans="4:8" ht="15.75">
      <c r="D585" s="79"/>
      <c r="E585" s="79"/>
      <c r="F585" s="79"/>
      <c r="G585" s="79"/>
      <c r="H585" s="79"/>
    </row>
    <row r="586" spans="4:8" ht="15.75">
      <c r="D586" s="79"/>
      <c r="E586" s="79"/>
      <c r="F586" s="79"/>
      <c r="G586" s="79"/>
      <c r="H586" s="79"/>
    </row>
    <row r="587" spans="4:8" ht="15.75">
      <c r="D587" s="79"/>
      <c r="E587" s="79"/>
      <c r="F587" s="79"/>
      <c r="G587" s="79"/>
      <c r="H587" s="79"/>
    </row>
    <row r="588" spans="4:8" ht="15.75">
      <c r="D588" s="79"/>
      <c r="E588" s="79"/>
      <c r="F588" s="79"/>
      <c r="G588" s="79"/>
      <c r="H588" s="79"/>
    </row>
    <row r="589" spans="4:8" ht="15.75">
      <c r="D589" s="79"/>
      <c r="E589" s="79"/>
      <c r="F589" s="79"/>
      <c r="G589" s="79"/>
      <c r="H589" s="79"/>
    </row>
    <row r="590" spans="4:8" ht="15.75">
      <c r="D590" s="79"/>
      <c r="E590" s="79"/>
      <c r="F590" s="79"/>
      <c r="G590" s="79"/>
      <c r="H590" s="79"/>
    </row>
    <row r="591" spans="4:8" ht="15.75">
      <c r="D591" s="79"/>
      <c r="E591" s="79"/>
      <c r="F591" s="79"/>
      <c r="G591" s="79"/>
      <c r="H591" s="79"/>
    </row>
    <row r="592" spans="4:8" ht="15.75">
      <c r="D592" s="79"/>
      <c r="E592" s="79"/>
      <c r="F592" s="79"/>
      <c r="G592" s="79"/>
      <c r="H592" s="79"/>
    </row>
    <row r="593" spans="4:8" ht="15.75">
      <c r="D593" s="79"/>
      <c r="E593" s="79"/>
      <c r="F593" s="79"/>
      <c r="G593" s="79"/>
      <c r="H593" s="79"/>
    </row>
    <row r="594" spans="4:8" ht="15.75">
      <c r="D594" s="79"/>
      <c r="E594" s="79"/>
      <c r="F594" s="79"/>
      <c r="G594" s="79"/>
      <c r="H594" s="79"/>
    </row>
    <row r="595" spans="4:8" ht="15.75">
      <c r="D595" s="79"/>
      <c r="E595" s="79"/>
      <c r="F595" s="79"/>
      <c r="G595" s="79"/>
      <c r="H595" s="79"/>
    </row>
    <row r="596" spans="4:8" ht="15.75">
      <c r="D596" s="79"/>
      <c r="E596" s="79"/>
      <c r="F596" s="79"/>
      <c r="G596" s="79"/>
      <c r="H596" s="79"/>
    </row>
    <row r="597" spans="4:8" ht="15.75">
      <c r="D597" s="79"/>
      <c r="E597" s="79"/>
      <c r="F597" s="79"/>
      <c r="G597" s="79"/>
      <c r="H597" s="79"/>
    </row>
    <row r="598" spans="4:8" ht="15.75">
      <c r="D598" s="79"/>
      <c r="E598" s="79"/>
      <c r="F598" s="79"/>
      <c r="G598" s="79"/>
      <c r="H598" s="79"/>
    </row>
    <row r="599" spans="4:8" ht="15.75">
      <c r="D599" s="79"/>
      <c r="E599" s="79"/>
      <c r="F599" s="79"/>
      <c r="G599" s="79"/>
      <c r="H599" s="79"/>
    </row>
    <row r="600" spans="4:8" ht="15.75">
      <c r="D600" s="79"/>
      <c r="E600" s="79"/>
      <c r="F600" s="79"/>
      <c r="G600" s="79"/>
      <c r="H600" s="79"/>
    </row>
    <row r="601" spans="4:8" ht="15.75">
      <c r="D601" s="79"/>
      <c r="E601" s="79"/>
      <c r="F601" s="79"/>
      <c r="G601" s="79"/>
      <c r="H601" s="79"/>
    </row>
    <row r="602" spans="4:8" ht="15.75">
      <c r="D602" s="79"/>
      <c r="E602" s="79"/>
      <c r="F602" s="79"/>
      <c r="G602" s="79"/>
      <c r="H602" s="79"/>
    </row>
    <row r="603" spans="4:8" ht="15.75">
      <c r="D603" s="79"/>
      <c r="E603" s="79"/>
      <c r="F603" s="79"/>
      <c r="G603" s="79"/>
      <c r="H603" s="79"/>
    </row>
    <row r="604" spans="4:8" ht="15.75">
      <c r="D604" s="79"/>
      <c r="E604" s="79"/>
      <c r="F604" s="79"/>
      <c r="G604" s="79"/>
      <c r="H604" s="79"/>
    </row>
    <row r="605" spans="4:8" ht="15.75">
      <c r="D605" s="79"/>
      <c r="E605" s="79"/>
      <c r="F605" s="79"/>
      <c r="G605" s="79"/>
      <c r="H605" s="79"/>
    </row>
    <row r="606" spans="4:8" ht="15.75">
      <c r="D606" s="79"/>
      <c r="E606" s="79"/>
      <c r="F606" s="79"/>
      <c r="G606" s="79"/>
      <c r="H606" s="79"/>
    </row>
    <row r="607" spans="4:8" ht="15.75">
      <c r="D607" s="79"/>
      <c r="E607" s="79"/>
      <c r="F607" s="79"/>
      <c r="G607" s="79"/>
      <c r="H607" s="79"/>
    </row>
    <row r="608" spans="4:8" ht="15.75">
      <c r="D608" s="79"/>
      <c r="E608" s="79"/>
      <c r="F608" s="79"/>
      <c r="G608" s="79"/>
      <c r="H608" s="79"/>
    </row>
    <row r="609" spans="4:8" ht="15.75">
      <c r="D609" s="79"/>
      <c r="E609" s="79"/>
      <c r="F609" s="79"/>
      <c r="G609" s="79"/>
      <c r="H609" s="79"/>
    </row>
    <row r="610" spans="4:8" ht="15.75">
      <c r="D610" s="79"/>
      <c r="E610" s="79"/>
      <c r="F610" s="79"/>
      <c r="G610" s="79"/>
      <c r="H610" s="79"/>
    </row>
    <row r="611" spans="4:8" ht="15.75">
      <c r="D611" s="79"/>
      <c r="E611" s="79"/>
      <c r="F611" s="79"/>
      <c r="G611" s="79"/>
      <c r="H611" s="79"/>
    </row>
    <row r="612" spans="4:8" ht="15.75">
      <c r="D612" s="79"/>
      <c r="E612" s="79"/>
      <c r="F612" s="79"/>
      <c r="G612" s="79"/>
      <c r="H612" s="79"/>
    </row>
    <row r="613" spans="4:8" ht="15.75">
      <c r="D613" s="79"/>
      <c r="E613" s="79"/>
      <c r="F613" s="79"/>
      <c r="G613" s="79"/>
      <c r="H613" s="79"/>
    </row>
    <row r="614" spans="4:8" ht="15.75">
      <c r="D614" s="79"/>
      <c r="E614" s="79"/>
      <c r="F614" s="79"/>
      <c r="G614" s="79"/>
      <c r="H614" s="79"/>
    </row>
    <row r="615" spans="4:8" ht="15.75">
      <c r="D615" s="79"/>
      <c r="E615" s="79"/>
      <c r="F615" s="79"/>
      <c r="G615" s="79"/>
      <c r="H615" s="79"/>
    </row>
    <row r="616" spans="4:8" ht="15.75">
      <c r="D616" s="79"/>
      <c r="E616" s="79"/>
      <c r="F616" s="79"/>
      <c r="G616" s="79"/>
      <c r="H616" s="79"/>
    </row>
    <row r="617" spans="4:8" ht="15.75">
      <c r="D617" s="79"/>
      <c r="E617" s="79"/>
      <c r="F617" s="79"/>
      <c r="G617" s="79"/>
      <c r="H617" s="79"/>
    </row>
    <row r="618" spans="4:8" ht="15.75">
      <c r="D618" s="79"/>
      <c r="E618" s="79"/>
      <c r="F618" s="79"/>
      <c r="G618" s="79"/>
      <c r="H618" s="79"/>
    </row>
    <row r="619" spans="4:8" ht="15.75">
      <c r="D619" s="79"/>
      <c r="E619" s="79"/>
      <c r="F619" s="79"/>
      <c r="G619" s="79"/>
      <c r="H619" s="79"/>
    </row>
    <row r="620" spans="4:8" ht="15.75">
      <c r="D620" s="79"/>
      <c r="E620" s="79"/>
      <c r="F620" s="79"/>
      <c r="G620" s="79"/>
      <c r="H620" s="79"/>
    </row>
    <row r="621" spans="4:8" ht="15.75">
      <c r="D621" s="79"/>
      <c r="E621" s="79"/>
      <c r="F621" s="79"/>
      <c r="G621" s="79"/>
      <c r="H621" s="79"/>
    </row>
    <row r="622" spans="4:8" ht="15.75">
      <c r="D622" s="79"/>
      <c r="E622" s="79"/>
      <c r="F622" s="79"/>
      <c r="G622" s="79"/>
      <c r="H622" s="79"/>
    </row>
    <row r="623" spans="4:8" ht="15.75">
      <c r="D623" s="79"/>
      <c r="E623" s="79"/>
      <c r="F623" s="79"/>
      <c r="G623" s="79"/>
      <c r="H623" s="79"/>
    </row>
    <row r="624" spans="4:8" ht="15.75">
      <c r="D624" s="79"/>
      <c r="E624" s="79"/>
      <c r="F624" s="79"/>
      <c r="G624" s="79"/>
      <c r="H624" s="79"/>
    </row>
    <row r="625" spans="4:8" ht="15.75">
      <c r="D625" s="79"/>
      <c r="E625" s="79"/>
      <c r="F625" s="79"/>
      <c r="G625" s="79"/>
      <c r="H625" s="79"/>
    </row>
    <row r="626" spans="4:8" ht="15.75">
      <c r="D626" s="79"/>
      <c r="E626" s="79"/>
      <c r="F626" s="79"/>
      <c r="G626" s="79"/>
      <c r="H626" s="79"/>
    </row>
    <row r="627" spans="4:8" ht="15.75">
      <c r="D627" s="79"/>
      <c r="E627" s="79"/>
      <c r="F627" s="79"/>
      <c r="G627" s="79"/>
      <c r="H627" s="79"/>
    </row>
    <row r="628" spans="4:8" ht="15.75">
      <c r="D628" s="79"/>
      <c r="E628" s="79"/>
      <c r="F628" s="79"/>
      <c r="G628" s="79"/>
      <c r="H628" s="79"/>
    </row>
    <row r="629" spans="4:8" ht="15.75">
      <c r="D629" s="79"/>
      <c r="E629" s="79"/>
      <c r="F629" s="79"/>
      <c r="G629" s="79"/>
      <c r="H629" s="79"/>
    </row>
    <row r="630" spans="4:8" ht="15.75">
      <c r="D630" s="79"/>
      <c r="E630" s="79"/>
      <c r="F630" s="79"/>
      <c r="G630" s="79"/>
      <c r="H630" s="79"/>
    </row>
    <row r="631" spans="4:8" ht="15.75">
      <c r="D631" s="79"/>
      <c r="E631" s="79"/>
      <c r="F631" s="79"/>
      <c r="G631" s="79"/>
      <c r="H631" s="79"/>
    </row>
    <row r="632" spans="4:8" ht="15.75">
      <c r="D632" s="79"/>
      <c r="E632" s="79"/>
      <c r="F632" s="79"/>
      <c r="G632" s="79"/>
      <c r="H632" s="79"/>
    </row>
    <row r="633" spans="4:8" ht="15.75">
      <c r="D633" s="79"/>
      <c r="E633" s="79"/>
      <c r="F633" s="79"/>
      <c r="G633" s="79"/>
      <c r="H633" s="79"/>
    </row>
    <row r="634" spans="4:8" ht="15.75">
      <c r="D634" s="79"/>
      <c r="E634" s="79"/>
      <c r="F634" s="79"/>
      <c r="G634" s="79"/>
      <c r="H634" s="79"/>
    </row>
    <row r="635" spans="4:8" ht="15.75">
      <c r="D635" s="79"/>
      <c r="E635" s="79"/>
      <c r="F635" s="79"/>
      <c r="G635" s="79"/>
      <c r="H635" s="79"/>
    </row>
    <row r="636" spans="4:8" ht="15.75">
      <c r="D636" s="79"/>
      <c r="E636" s="79"/>
      <c r="F636" s="79"/>
      <c r="G636" s="79"/>
      <c r="H636" s="79"/>
    </row>
    <row r="637" spans="4:8" ht="15.75">
      <c r="D637" s="79"/>
      <c r="E637" s="79"/>
      <c r="F637" s="79"/>
      <c r="G637" s="79"/>
      <c r="H637" s="79"/>
    </row>
    <row r="638" spans="4:8" ht="15.75">
      <c r="D638" s="79"/>
      <c r="E638" s="79"/>
      <c r="F638" s="79"/>
      <c r="G638" s="79"/>
      <c r="H638" s="79"/>
    </row>
    <row r="639" spans="4:8" ht="15.75">
      <c r="D639" s="79"/>
      <c r="E639" s="79"/>
      <c r="F639" s="79"/>
      <c r="G639" s="79"/>
      <c r="H639" s="79"/>
    </row>
    <row r="640" spans="4:8" ht="15.75">
      <c r="D640" s="79"/>
      <c r="E640" s="79"/>
      <c r="F640" s="79"/>
      <c r="G640" s="79"/>
      <c r="H640" s="79"/>
    </row>
    <row r="641" spans="4:8" ht="15.75">
      <c r="D641" s="79"/>
      <c r="E641" s="79"/>
      <c r="F641" s="79"/>
      <c r="G641" s="79"/>
      <c r="H641" s="79"/>
    </row>
    <row r="642" spans="4:8" ht="15.75">
      <c r="D642" s="79"/>
      <c r="E642" s="79"/>
      <c r="F642" s="79"/>
      <c r="G642" s="79"/>
      <c r="H642" s="79"/>
    </row>
    <row r="643" spans="4:8" ht="15.75">
      <c r="D643" s="79"/>
      <c r="E643" s="79"/>
      <c r="F643" s="79"/>
      <c r="G643" s="79"/>
      <c r="H643" s="79"/>
    </row>
    <row r="644" spans="4:8" ht="15.75">
      <c r="D644" s="79"/>
      <c r="E644" s="79"/>
      <c r="F644" s="79"/>
      <c r="G644" s="79"/>
      <c r="H644" s="79"/>
    </row>
    <row r="645" spans="4:8" ht="15.75">
      <c r="D645" s="79"/>
      <c r="E645" s="79"/>
      <c r="F645" s="79"/>
      <c r="G645" s="79"/>
      <c r="H645" s="79"/>
    </row>
    <row r="646" spans="4:8" ht="15.75">
      <c r="D646" s="79"/>
      <c r="E646" s="79"/>
      <c r="F646" s="79"/>
      <c r="G646" s="79"/>
      <c r="H646" s="79"/>
    </row>
    <row r="647" spans="4:8" ht="15.75">
      <c r="D647" s="79"/>
      <c r="E647" s="79"/>
      <c r="F647" s="79"/>
      <c r="G647" s="79"/>
      <c r="H647" s="79"/>
    </row>
    <row r="648" spans="4:8" ht="15.75">
      <c r="D648" s="79"/>
      <c r="E648" s="79"/>
      <c r="F648" s="79"/>
      <c r="G648" s="79"/>
      <c r="H648" s="79"/>
    </row>
    <row r="649" spans="4:8" ht="15.75">
      <c r="D649" s="79"/>
      <c r="E649" s="79"/>
      <c r="F649" s="79"/>
      <c r="G649" s="79"/>
      <c r="H649" s="79"/>
    </row>
    <row r="650" spans="4:8" ht="15.75">
      <c r="D650" s="79"/>
      <c r="E650" s="79"/>
      <c r="F650" s="79"/>
      <c r="G650" s="79"/>
      <c r="H650" s="79"/>
    </row>
    <row r="651" spans="4:8" ht="15.75">
      <c r="D651" s="79"/>
      <c r="E651" s="79"/>
      <c r="F651" s="79"/>
      <c r="G651" s="79"/>
      <c r="H651" s="79"/>
    </row>
    <row r="652" spans="4:8" ht="15.75">
      <c r="D652" s="79"/>
      <c r="E652" s="79"/>
      <c r="F652" s="79"/>
      <c r="G652" s="79"/>
      <c r="H652" s="79"/>
    </row>
    <row r="653" spans="4:8" ht="15.75">
      <c r="D653" s="79"/>
      <c r="E653" s="79"/>
      <c r="F653" s="79"/>
      <c r="G653" s="79"/>
      <c r="H653" s="79"/>
    </row>
    <row r="654" spans="4:8" ht="15.75">
      <c r="D654" s="79"/>
      <c r="E654" s="79"/>
      <c r="F654" s="79"/>
      <c r="G654" s="79"/>
      <c r="H654" s="79"/>
    </row>
    <row r="655" spans="4:8" ht="15.75">
      <c r="D655" s="79"/>
      <c r="E655" s="79"/>
      <c r="F655" s="79"/>
      <c r="G655" s="79"/>
      <c r="H655" s="79"/>
    </row>
    <row r="656" spans="4:8" ht="15.75">
      <c r="D656" s="79"/>
      <c r="E656" s="79"/>
      <c r="F656" s="79"/>
      <c r="G656" s="79"/>
      <c r="H656" s="79"/>
    </row>
    <row r="657" spans="4:8" ht="15.75">
      <c r="D657" s="79"/>
      <c r="E657" s="79"/>
      <c r="F657" s="79"/>
      <c r="G657" s="79"/>
      <c r="H657" s="79"/>
    </row>
    <row r="658" spans="4:8" ht="15.75">
      <c r="D658" s="79"/>
      <c r="E658" s="79"/>
      <c r="F658" s="79"/>
      <c r="G658" s="79"/>
      <c r="H658" s="79"/>
    </row>
    <row r="659" spans="4:8" ht="15.75">
      <c r="D659" s="79"/>
      <c r="E659" s="79"/>
      <c r="F659" s="79"/>
      <c r="G659" s="79"/>
      <c r="H659" s="79"/>
    </row>
    <row r="660" spans="4:8" ht="15.75">
      <c r="D660" s="79"/>
      <c r="E660" s="79"/>
      <c r="F660" s="79"/>
      <c r="G660" s="79"/>
      <c r="H660" s="79"/>
    </row>
    <row r="661" spans="4:8" ht="15.75">
      <c r="D661" s="79"/>
      <c r="E661" s="79"/>
      <c r="F661" s="79"/>
      <c r="G661" s="79"/>
      <c r="H661" s="79"/>
    </row>
    <row r="662" spans="4:8" ht="15.75">
      <c r="D662" s="79"/>
      <c r="E662" s="79"/>
      <c r="F662" s="79"/>
      <c r="G662" s="79"/>
      <c r="H662" s="79"/>
    </row>
    <row r="663" spans="4:8" ht="15.75">
      <c r="D663" s="79"/>
      <c r="E663" s="79"/>
      <c r="F663" s="79"/>
      <c r="G663" s="79"/>
      <c r="H663" s="79"/>
    </row>
    <row r="664" spans="4:8" ht="15.75">
      <c r="D664" s="79"/>
      <c r="E664" s="79"/>
      <c r="F664" s="79"/>
      <c r="G664" s="79"/>
      <c r="H664" s="79"/>
    </row>
    <row r="665" spans="4:8" ht="15.75">
      <c r="D665" s="79"/>
      <c r="E665" s="79"/>
      <c r="F665" s="79"/>
      <c r="G665" s="79"/>
      <c r="H665" s="79"/>
    </row>
    <row r="666" spans="4:8" ht="15.75">
      <c r="D666" s="79"/>
      <c r="E666" s="79"/>
      <c r="F666" s="79"/>
      <c r="G666" s="79"/>
      <c r="H666" s="79"/>
    </row>
    <row r="667" spans="4:8" ht="15.75">
      <c r="D667" s="79"/>
      <c r="E667" s="79"/>
      <c r="F667" s="79"/>
      <c r="G667" s="79"/>
      <c r="H667" s="79"/>
    </row>
    <row r="668" spans="4:8" ht="15.75">
      <c r="D668" s="79"/>
      <c r="E668" s="79"/>
      <c r="F668" s="79"/>
      <c r="G668" s="79"/>
      <c r="H668" s="79"/>
    </row>
    <row r="669" spans="4:8" ht="15.75">
      <c r="D669" s="79"/>
      <c r="E669" s="79"/>
      <c r="F669" s="79"/>
      <c r="G669" s="79"/>
      <c r="H669" s="79"/>
    </row>
    <row r="670" spans="4:8" ht="15.75">
      <c r="D670" s="79"/>
      <c r="E670" s="79"/>
      <c r="F670" s="79"/>
      <c r="G670" s="79"/>
      <c r="H670" s="79"/>
    </row>
    <row r="671" spans="4:8" ht="15.75">
      <c r="D671" s="79"/>
      <c r="E671" s="79"/>
      <c r="F671" s="79"/>
      <c r="G671" s="79"/>
      <c r="H671" s="79"/>
    </row>
    <row r="672" spans="4:8" ht="15.75">
      <c r="D672" s="79"/>
      <c r="E672" s="79"/>
      <c r="F672" s="79"/>
      <c r="G672" s="79"/>
      <c r="H672" s="79"/>
    </row>
    <row r="673" spans="4:8" ht="15.75">
      <c r="D673" s="79"/>
      <c r="E673" s="79"/>
      <c r="F673" s="79"/>
      <c r="G673" s="79"/>
      <c r="H673" s="79"/>
    </row>
    <row r="674" spans="4:8" ht="15.75">
      <c r="D674" s="79"/>
      <c r="E674" s="79"/>
      <c r="F674" s="79"/>
      <c r="G674" s="79"/>
      <c r="H674" s="79"/>
    </row>
    <row r="675" spans="4:8" ht="15.75">
      <c r="D675" s="79"/>
      <c r="E675" s="79"/>
      <c r="F675" s="79"/>
      <c r="G675" s="79"/>
      <c r="H675" s="79"/>
    </row>
    <row r="676" spans="4:8" ht="15.75">
      <c r="D676" s="79"/>
      <c r="E676" s="79"/>
      <c r="F676" s="79"/>
      <c r="G676" s="79"/>
      <c r="H676" s="79"/>
    </row>
    <row r="677" spans="4:8" ht="15.75">
      <c r="D677" s="79"/>
      <c r="E677" s="79"/>
      <c r="F677" s="79"/>
      <c r="G677" s="79"/>
      <c r="H677" s="79"/>
    </row>
    <row r="678" spans="4:8" ht="15.75">
      <c r="D678" s="79"/>
      <c r="E678" s="79"/>
      <c r="F678" s="79"/>
      <c r="G678" s="79"/>
      <c r="H678" s="79"/>
    </row>
    <row r="679" spans="4:8" ht="15.75">
      <c r="D679" s="79"/>
      <c r="E679" s="79"/>
      <c r="F679" s="79"/>
      <c r="G679" s="79"/>
      <c r="H679" s="79"/>
    </row>
    <row r="680" spans="4:8" ht="15.75">
      <c r="D680" s="79"/>
      <c r="E680" s="79"/>
      <c r="F680" s="79"/>
      <c r="G680" s="79"/>
      <c r="H680" s="79"/>
    </row>
    <row r="681" spans="4:8" ht="15.75">
      <c r="D681" s="79"/>
      <c r="E681" s="79"/>
      <c r="F681" s="79"/>
      <c r="G681" s="79"/>
      <c r="H681" s="79"/>
    </row>
    <row r="682" spans="4:8" ht="15.75">
      <c r="D682" s="79"/>
      <c r="E682" s="79"/>
      <c r="F682" s="79"/>
      <c r="G682" s="79"/>
      <c r="H682" s="79"/>
    </row>
    <row r="683" spans="4:8" ht="15.75">
      <c r="D683" s="79"/>
      <c r="E683" s="79"/>
      <c r="F683" s="79"/>
      <c r="G683" s="79"/>
      <c r="H683" s="79"/>
    </row>
    <row r="684" spans="4:8" ht="15.75">
      <c r="D684" s="79"/>
      <c r="E684" s="79"/>
      <c r="F684" s="79"/>
      <c r="G684" s="79"/>
      <c r="H684" s="79"/>
    </row>
    <row r="685" spans="4:8" ht="15.75">
      <c r="D685" s="79"/>
      <c r="E685" s="79"/>
      <c r="F685" s="79"/>
      <c r="G685" s="79"/>
      <c r="H685" s="79"/>
    </row>
    <row r="686" spans="4:8" ht="15.75">
      <c r="D686" s="79"/>
      <c r="E686" s="79"/>
      <c r="F686" s="79"/>
      <c r="G686" s="79"/>
      <c r="H686" s="79"/>
    </row>
    <row r="687" spans="4:8" ht="15.75">
      <c r="D687" s="79"/>
      <c r="E687" s="79"/>
      <c r="F687" s="79"/>
      <c r="G687" s="79"/>
      <c r="H687" s="79"/>
    </row>
    <row r="688" spans="4:8" ht="15.75">
      <c r="D688" s="79"/>
      <c r="E688" s="79"/>
      <c r="F688" s="79"/>
      <c r="G688" s="79"/>
      <c r="H688" s="79"/>
    </row>
    <row r="689" spans="4:8" ht="15.75">
      <c r="D689" s="79"/>
      <c r="E689" s="79"/>
      <c r="F689" s="79"/>
      <c r="G689" s="79"/>
      <c r="H689" s="79"/>
    </row>
    <row r="690" spans="4:8" ht="15.75">
      <c r="D690" s="79"/>
      <c r="E690" s="79"/>
      <c r="F690" s="79"/>
      <c r="G690" s="79"/>
      <c r="H690" s="79"/>
    </row>
    <row r="691" spans="4:8" ht="15.75">
      <c r="D691" s="79"/>
      <c r="E691" s="79"/>
      <c r="F691" s="79"/>
      <c r="G691" s="79"/>
      <c r="H691" s="79"/>
    </row>
    <row r="692" spans="4:8" ht="15.75">
      <c r="D692" s="79"/>
      <c r="E692" s="79"/>
      <c r="F692" s="79"/>
      <c r="G692" s="79"/>
      <c r="H692" s="79"/>
    </row>
    <row r="693" spans="4:8" ht="15.75">
      <c r="D693" s="79"/>
      <c r="E693" s="79"/>
      <c r="F693" s="79"/>
      <c r="G693" s="79"/>
      <c r="H693" s="79"/>
    </row>
    <row r="694" spans="4:8" ht="15.75">
      <c r="D694" s="79"/>
      <c r="E694" s="79"/>
      <c r="F694" s="79"/>
      <c r="G694" s="79"/>
      <c r="H694" s="79"/>
    </row>
    <row r="695" spans="4:8" ht="15.75">
      <c r="D695" s="79"/>
      <c r="E695" s="79"/>
      <c r="F695" s="79"/>
      <c r="G695" s="79"/>
      <c r="H695" s="79"/>
    </row>
    <row r="696" spans="4:8" ht="15.75">
      <c r="D696" s="79"/>
      <c r="E696" s="79"/>
      <c r="F696" s="79"/>
      <c r="G696" s="79"/>
      <c r="H696" s="79"/>
    </row>
    <row r="697" spans="4:8" ht="15.75">
      <c r="D697" s="79"/>
      <c r="E697" s="79"/>
      <c r="F697" s="79"/>
      <c r="G697" s="79"/>
      <c r="H697" s="79"/>
    </row>
    <row r="698" spans="4:8" ht="15.75">
      <c r="D698" s="79"/>
      <c r="E698" s="79"/>
      <c r="F698" s="79"/>
      <c r="G698" s="79"/>
      <c r="H698" s="79"/>
    </row>
    <row r="699" spans="4:8" ht="15.75">
      <c r="D699" s="79"/>
      <c r="E699" s="79"/>
      <c r="F699" s="79"/>
      <c r="G699" s="79"/>
      <c r="H699" s="79"/>
    </row>
    <row r="700" spans="4:8" ht="15.75">
      <c r="D700" s="79"/>
      <c r="E700" s="79"/>
      <c r="F700" s="79"/>
      <c r="G700" s="79"/>
      <c r="H700" s="79"/>
    </row>
    <row r="701" spans="4:8" ht="15.75">
      <c r="D701" s="79"/>
      <c r="E701" s="79"/>
      <c r="F701" s="79"/>
      <c r="G701" s="79"/>
      <c r="H701" s="79"/>
    </row>
    <row r="702" spans="4:8" ht="15.75">
      <c r="D702" s="79"/>
      <c r="E702" s="79"/>
      <c r="F702" s="79"/>
      <c r="G702" s="79"/>
      <c r="H702" s="79"/>
    </row>
    <row r="703" spans="4:8" ht="15.75">
      <c r="D703" s="79"/>
      <c r="E703" s="79"/>
      <c r="F703" s="79"/>
      <c r="G703" s="79"/>
      <c r="H703" s="79"/>
    </row>
    <row r="704" spans="4:8" ht="15.75">
      <c r="D704" s="79"/>
      <c r="E704" s="79"/>
      <c r="F704" s="79"/>
      <c r="G704" s="79"/>
      <c r="H704" s="79"/>
    </row>
    <row r="705" spans="4:8" ht="15.75">
      <c r="D705" s="79"/>
      <c r="E705" s="79"/>
      <c r="F705" s="79"/>
      <c r="G705" s="79"/>
      <c r="H705" s="79"/>
    </row>
    <row r="706" spans="4:8" ht="15.75">
      <c r="D706" s="79"/>
      <c r="E706" s="79"/>
      <c r="F706" s="79"/>
      <c r="G706" s="79"/>
      <c r="H706" s="79"/>
    </row>
    <row r="707" spans="4:8" ht="15.75">
      <c r="D707" s="79"/>
      <c r="E707" s="79"/>
      <c r="F707" s="79"/>
      <c r="G707" s="79"/>
      <c r="H707" s="79"/>
    </row>
    <row r="708" spans="4:8" ht="15.75">
      <c r="D708" s="79"/>
      <c r="E708" s="79"/>
      <c r="F708" s="79"/>
      <c r="G708" s="79"/>
      <c r="H708" s="79"/>
    </row>
    <row r="709" spans="4:8" ht="15.75">
      <c r="D709" s="79"/>
      <c r="E709" s="79"/>
      <c r="F709" s="79"/>
      <c r="G709" s="79"/>
      <c r="H709" s="79"/>
    </row>
    <row r="710" spans="4:8" ht="15.75">
      <c r="D710" s="79"/>
      <c r="E710" s="79"/>
      <c r="F710" s="79"/>
      <c r="G710" s="79"/>
      <c r="H710" s="79"/>
    </row>
    <row r="711" spans="4:8" ht="15.75">
      <c r="D711" s="79"/>
      <c r="E711" s="79"/>
      <c r="F711" s="79"/>
      <c r="G711" s="79"/>
      <c r="H711" s="79"/>
    </row>
    <row r="712" spans="4:8" ht="15.75">
      <c r="D712" s="79"/>
      <c r="E712" s="79"/>
      <c r="F712" s="79"/>
      <c r="G712" s="79"/>
      <c r="H712" s="79"/>
    </row>
    <row r="713" spans="4:8" ht="15.75">
      <c r="D713" s="79"/>
      <c r="E713" s="79"/>
      <c r="F713" s="79"/>
      <c r="G713" s="79"/>
      <c r="H713" s="79"/>
    </row>
    <row r="714" spans="4:8" ht="15.75">
      <c r="D714" s="79"/>
      <c r="E714" s="79"/>
      <c r="F714" s="79"/>
      <c r="G714" s="79"/>
      <c r="H714" s="79"/>
    </row>
    <row r="715" spans="4:8" ht="15.75">
      <c r="D715" s="79"/>
      <c r="E715" s="79"/>
      <c r="F715" s="79"/>
      <c r="G715" s="79"/>
      <c r="H715" s="79"/>
    </row>
    <row r="716" spans="4:8" ht="15.75">
      <c r="D716" s="79"/>
      <c r="E716" s="79"/>
      <c r="F716" s="79"/>
      <c r="G716" s="79"/>
      <c r="H716" s="79"/>
    </row>
    <row r="717" spans="4:8" ht="15.75">
      <c r="D717" s="79"/>
      <c r="E717" s="79"/>
      <c r="F717" s="79"/>
      <c r="G717" s="79"/>
      <c r="H717" s="79"/>
    </row>
    <row r="718" spans="4:8" ht="15.75">
      <c r="D718" s="79"/>
      <c r="E718" s="79"/>
      <c r="F718" s="79"/>
      <c r="G718" s="79"/>
      <c r="H718" s="79"/>
    </row>
    <row r="719" spans="4:8" ht="15.75">
      <c r="D719" s="79"/>
      <c r="E719" s="79"/>
      <c r="F719" s="79"/>
      <c r="G719" s="79"/>
      <c r="H719" s="79"/>
    </row>
    <row r="720" spans="4:8" ht="15.75">
      <c r="D720" s="79"/>
      <c r="E720" s="79"/>
      <c r="F720" s="79"/>
      <c r="G720" s="79"/>
      <c r="H720" s="79"/>
    </row>
    <row r="721" spans="4:8" ht="15.75">
      <c r="D721" s="79"/>
      <c r="E721" s="79"/>
      <c r="F721" s="79"/>
      <c r="G721" s="79"/>
      <c r="H721" s="79"/>
    </row>
    <row r="722" spans="4:8" ht="15.75">
      <c r="D722" s="79"/>
      <c r="E722" s="79"/>
      <c r="F722" s="79"/>
      <c r="G722" s="79"/>
      <c r="H722" s="79"/>
    </row>
    <row r="723" spans="4:8" ht="15.75">
      <c r="D723" s="79"/>
      <c r="E723" s="79"/>
      <c r="F723" s="79"/>
      <c r="G723" s="79"/>
      <c r="H723" s="79"/>
    </row>
    <row r="724" spans="4:8" ht="15.75">
      <c r="D724" s="79"/>
      <c r="E724" s="79"/>
      <c r="F724" s="79"/>
      <c r="G724" s="79"/>
      <c r="H724" s="79"/>
    </row>
    <row r="725" spans="4:8" ht="15.75">
      <c r="D725" s="79"/>
      <c r="E725" s="79"/>
      <c r="F725" s="79"/>
      <c r="G725" s="79"/>
      <c r="H725" s="79"/>
    </row>
    <row r="726" spans="4:8" ht="15.75">
      <c r="D726" s="79"/>
      <c r="E726" s="79"/>
      <c r="F726" s="79"/>
      <c r="G726" s="79"/>
      <c r="H726" s="79"/>
    </row>
    <row r="727" spans="4:8" ht="15.75">
      <c r="D727" s="79"/>
      <c r="E727" s="79"/>
      <c r="F727" s="79"/>
      <c r="G727" s="79"/>
      <c r="H727" s="79"/>
    </row>
    <row r="728" spans="4:8" ht="15.75">
      <c r="D728" s="79"/>
      <c r="E728" s="79"/>
      <c r="F728" s="79"/>
      <c r="G728" s="79"/>
      <c r="H728" s="79"/>
    </row>
    <row r="729" spans="4:8" ht="15.75">
      <c r="D729" s="79"/>
      <c r="E729" s="79"/>
      <c r="F729" s="79"/>
      <c r="G729" s="79"/>
      <c r="H729" s="79"/>
    </row>
    <row r="730" spans="4:8" ht="15.75">
      <c r="D730" s="79"/>
      <c r="E730" s="79"/>
      <c r="F730" s="79"/>
      <c r="G730" s="79"/>
      <c r="H730" s="79"/>
    </row>
    <row r="731" spans="4:8" ht="15.75">
      <c r="D731" s="79"/>
      <c r="E731" s="79"/>
      <c r="F731" s="79"/>
      <c r="G731" s="79"/>
      <c r="H731" s="79"/>
    </row>
    <row r="732" spans="4:8" ht="15.75">
      <c r="D732" s="79"/>
      <c r="E732" s="79"/>
      <c r="F732" s="79"/>
      <c r="G732" s="79"/>
      <c r="H732" s="79"/>
    </row>
    <row r="733" spans="4:8" ht="15.75">
      <c r="D733" s="79"/>
      <c r="E733" s="79"/>
      <c r="F733" s="79"/>
      <c r="G733" s="79"/>
      <c r="H733" s="79"/>
    </row>
    <row r="734" spans="4:8" ht="15.75">
      <c r="D734" s="79"/>
      <c r="E734" s="79"/>
      <c r="F734" s="79"/>
      <c r="G734" s="79"/>
      <c r="H734" s="79"/>
    </row>
    <row r="735" spans="4:8" ht="15.75">
      <c r="D735" s="79"/>
      <c r="E735" s="79"/>
      <c r="F735" s="79"/>
      <c r="G735" s="79"/>
      <c r="H735" s="79"/>
    </row>
    <row r="736" spans="4:8" ht="15.75">
      <c r="D736" s="79"/>
      <c r="E736" s="79"/>
      <c r="F736" s="79"/>
      <c r="G736" s="79"/>
      <c r="H736" s="79"/>
    </row>
    <row r="737" spans="4:8" ht="15.75">
      <c r="D737" s="79"/>
      <c r="E737" s="79"/>
      <c r="F737" s="79"/>
      <c r="G737" s="79"/>
      <c r="H737" s="79"/>
    </row>
    <row r="738" spans="4:8" ht="15.75">
      <c r="D738" s="79"/>
      <c r="E738" s="79"/>
      <c r="F738" s="79"/>
      <c r="G738" s="79"/>
      <c r="H738" s="79"/>
    </row>
    <row r="739" spans="4:8" ht="15.75">
      <c r="D739" s="79"/>
      <c r="E739" s="79"/>
      <c r="F739" s="79"/>
      <c r="G739" s="79"/>
      <c r="H739" s="79"/>
    </row>
    <row r="740" spans="4:8" ht="15.75">
      <c r="D740" s="79"/>
      <c r="E740" s="79"/>
      <c r="F740" s="79"/>
      <c r="G740" s="79"/>
      <c r="H740" s="79"/>
    </row>
    <row r="741" spans="4:8" ht="15.75">
      <c r="D741" s="79"/>
      <c r="E741" s="79"/>
      <c r="F741" s="79"/>
      <c r="G741" s="79"/>
      <c r="H741" s="79"/>
    </row>
    <row r="742" spans="4:8" ht="15.75">
      <c r="D742" s="79"/>
      <c r="E742" s="79"/>
      <c r="F742" s="79"/>
      <c r="G742" s="79"/>
      <c r="H742" s="79"/>
    </row>
    <row r="743" spans="4:8" ht="15.75">
      <c r="D743" s="79"/>
      <c r="E743" s="79"/>
      <c r="F743" s="79"/>
      <c r="G743" s="79"/>
      <c r="H743" s="79"/>
    </row>
    <row r="744" spans="4:8" ht="15.75">
      <c r="D744" s="79"/>
      <c r="E744" s="79"/>
      <c r="F744" s="79"/>
      <c r="G744" s="79"/>
      <c r="H744" s="79"/>
    </row>
    <row r="745" spans="4:8" ht="15.75">
      <c r="D745" s="79"/>
      <c r="E745" s="79"/>
      <c r="F745" s="79"/>
      <c r="G745" s="79"/>
      <c r="H745" s="79"/>
    </row>
    <row r="746" spans="4:8" ht="15.75">
      <c r="D746" s="79"/>
      <c r="E746" s="79"/>
      <c r="F746" s="79"/>
      <c r="G746" s="79"/>
      <c r="H746" s="79"/>
    </row>
    <row r="747" spans="4:8" ht="15.75">
      <c r="D747" s="79"/>
      <c r="E747" s="79"/>
      <c r="F747" s="79"/>
      <c r="G747" s="79"/>
      <c r="H747" s="79"/>
    </row>
    <row r="748" spans="4:8" ht="15.75">
      <c r="D748" s="79"/>
      <c r="E748" s="79"/>
      <c r="F748" s="79"/>
      <c r="G748" s="79"/>
      <c r="H748" s="79"/>
    </row>
    <row r="749" spans="4:8" ht="15.75">
      <c r="D749" s="79"/>
      <c r="E749" s="79"/>
      <c r="F749" s="79"/>
      <c r="G749" s="79"/>
      <c r="H749" s="79"/>
    </row>
    <row r="750" spans="4:8" ht="15.75">
      <c r="D750" s="79"/>
      <c r="E750" s="79"/>
      <c r="F750" s="79"/>
      <c r="G750" s="79"/>
      <c r="H750" s="79"/>
    </row>
    <row r="751" spans="4:8" ht="15.75">
      <c r="D751" s="79"/>
      <c r="E751" s="79"/>
      <c r="F751" s="79"/>
      <c r="G751" s="79"/>
      <c r="H751" s="79"/>
    </row>
    <row r="752" spans="4:8" ht="15.75">
      <c r="D752" s="79"/>
      <c r="E752" s="79"/>
      <c r="F752" s="79"/>
      <c r="G752" s="79"/>
      <c r="H752" s="79"/>
    </row>
    <row r="753" spans="4:8" ht="15.75">
      <c r="D753" s="79"/>
      <c r="E753" s="79"/>
      <c r="F753" s="79"/>
      <c r="G753" s="79"/>
      <c r="H753" s="79"/>
    </row>
    <row r="754" spans="4:8" ht="15.75">
      <c r="D754" s="79"/>
      <c r="E754" s="79"/>
      <c r="F754" s="79"/>
      <c r="G754" s="79"/>
      <c r="H754" s="79"/>
    </row>
    <row r="755" spans="4:8" ht="15.75">
      <c r="D755" s="79"/>
      <c r="E755" s="79"/>
      <c r="F755" s="79"/>
      <c r="G755" s="79"/>
      <c r="H755" s="79"/>
    </row>
    <row r="756" spans="4:8" ht="15.75">
      <c r="D756" s="79"/>
      <c r="E756" s="79"/>
      <c r="F756" s="79"/>
      <c r="G756" s="79"/>
      <c r="H756" s="79"/>
    </row>
    <row r="757" spans="4:8" ht="15.75">
      <c r="D757" s="79"/>
      <c r="E757" s="79"/>
      <c r="F757" s="79"/>
      <c r="G757" s="79"/>
      <c r="H757" s="79"/>
    </row>
    <row r="758" spans="4:8" ht="15.75">
      <c r="D758" s="79"/>
      <c r="E758" s="79"/>
      <c r="F758" s="79"/>
      <c r="G758" s="79"/>
      <c r="H758" s="79"/>
    </row>
    <row r="759" spans="4:8" ht="15.75">
      <c r="D759" s="79"/>
      <c r="E759" s="79"/>
      <c r="F759" s="79"/>
      <c r="G759" s="79"/>
      <c r="H759" s="79"/>
    </row>
    <row r="760" spans="4:8" ht="15.75">
      <c r="D760" s="79"/>
      <c r="E760" s="79"/>
      <c r="F760" s="79"/>
      <c r="G760" s="79"/>
      <c r="H760" s="79"/>
    </row>
    <row r="761" spans="4:8" ht="15.75">
      <c r="D761" s="79"/>
      <c r="E761" s="79"/>
      <c r="F761" s="79"/>
      <c r="G761" s="79"/>
      <c r="H761" s="79"/>
    </row>
    <row r="762" spans="4:8" ht="15.75">
      <c r="D762" s="79"/>
      <c r="E762" s="79"/>
      <c r="F762" s="79"/>
      <c r="G762" s="79"/>
      <c r="H762" s="79"/>
    </row>
    <row r="763" spans="4:8" ht="15.75">
      <c r="D763" s="79"/>
      <c r="E763" s="79"/>
      <c r="F763" s="79"/>
      <c r="G763" s="79"/>
      <c r="H763" s="79"/>
    </row>
    <row r="764" spans="4:8" ht="15.75">
      <c r="D764" s="79"/>
      <c r="E764" s="79"/>
      <c r="F764" s="79"/>
      <c r="G764" s="79"/>
      <c r="H764" s="79"/>
    </row>
    <row r="765" spans="4:8" ht="15.75">
      <c r="D765" s="79"/>
      <c r="E765" s="79"/>
      <c r="F765" s="79"/>
      <c r="G765" s="79"/>
      <c r="H765" s="79"/>
    </row>
    <row r="766" spans="4:8" ht="15.75">
      <c r="D766" s="79"/>
      <c r="E766" s="79"/>
      <c r="F766" s="79"/>
      <c r="G766" s="79"/>
      <c r="H766" s="79"/>
    </row>
    <row r="767" spans="4:8" ht="15.75">
      <c r="D767" s="79"/>
      <c r="E767" s="79"/>
      <c r="F767" s="79"/>
      <c r="G767" s="79"/>
      <c r="H767" s="79"/>
    </row>
    <row r="768" spans="4:8" ht="15.75">
      <c r="D768" s="79"/>
      <c r="E768" s="79"/>
      <c r="F768" s="79"/>
      <c r="G768" s="79"/>
      <c r="H768" s="79"/>
    </row>
    <row r="769" spans="4:8" ht="15.75">
      <c r="D769" s="79"/>
      <c r="E769" s="79"/>
      <c r="F769" s="79"/>
      <c r="G769" s="79"/>
      <c r="H769" s="79"/>
    </row>
    <row r="770" spans="4:8" ht="15.75">
      <c r="D770" s="79"/>
      <c r="E770" s="79"/>
      <c r="F770" s="79"/>
      <c r="G770" s="79"/>
      <c r="H770" s="79"/>
    </row>
    <row r="771" spans="4:8" ht="15.75">
      <c r="D771" s="79"/>
      <c r="E771" s="79"/>
      <c r="F771" s="79"/>
      <c r="G771" s="79"/>
      <c r="H771" s="79"/>
    </row>
    <row r="772" spans="4:8" ht="15.75">
      <c r="D772" s="79"/>
      <c r="E772" s="79"/>
      <c r="F772" s="79"/>
      <c r="G772" s="79"/>
      <c r="H772" s="79"/>
    </row>
    <row r="773" spans="4:8" ht="15.75">
      <c r="D773" s="79"/>
      <c r="E773" s="79"/>
      <c r="F773" s="79"/>
      <c r="G773" s="79"/>
      <c r="H773" s="79"/>
    </row>
    <row r="774" spans="4:8" ht="15.75">
      <c r="D774" s="79"/>
      <c r="E774" s="79"/>
      <c r="F774" s="79"/>
      <c r="G774" s="79"/>
      <c r="H774" s="79"/>
    </row>
    <row r="775" spans="4:8" ht="15.75">
      <c r="D775" s="79"/>
      <c r="E775" s="79"/>
      <c r="F775" s="79"/>
      <c r="G775" s="79"/>
      <c r="H775" s="79"/>
    </row>
    <row r="776" spans="4:8" ht="15.75">
      <c r="D776" s="79"/>
      <c r="E776" s="79"/>
      <c r="F776" s="79"/>
      <c r="G776" s="79"/>
      <c r="H776" s="79"/>
    </row>
    <row r="777" spans="4:8" ht="15.75">
      <c r="D777" s="79"/>
      <c r="E777" s="79"/>
      <c r="F777" s="79"/>
      <c r="G777" s="79"/>
      <c r="H777" s="79"/>
    </row>
    <row r="778" spans="4:8" ht="15.75">
      <c r="D778" s="79"/>
      <c r="E778" s="79"/>
      <c r="F778" s="79"/>
      <c r="G778" s="79"/>
      <c r="H778" s="79"/>
    </row>
    <row r="779" spans="4:8" ht="15.75">
      <c r="D779" s="79"/>
      <c r="E779" s="79"/>
      <c r="F779" s="79"/>
      <c r="G779" s="79"/>
      <c r="H779" s="79"/>
    </row>
    <row r="780" spans="4:8" ht="15.75">
      <c r="D780" s="79"/>
      <c r="E780" s="79"/>
      <c r="F780" s="79"/>
      <c r="G780" s="79"/>
      <c r="H780" s="79"/>
    </row>
    <row r="781" spans="4:8" ht="15.75">
      <c r="D781" s="79"/>
      <c r="E781" s="79"/>
      <c r="F781" s="79"/>
      <c r="G781" s="79"/>
      <c r="H781" s="79"/>
    </row>
    <row r="782" spans="4:8" ht="15.75">
      <c r="D782" s="79"/>
      <c r="E782" s="79"/>
      <c r="F782" s="79"/>
      <c r="G782" s="79"/>
      <c r="H782" s="79"/>
    </row>
    <row r="783" spans="4:8" ht="15.75">
      <c r="D783" s="79"/>
      <c r="E783" s="79"/>
      <c r="F783" s="79"/>
      <c r="G783" s="79"/>
      <c r="H783" s="79"/>
    </row>
    <row r="784" spans="4:8" ht="15.75">
      <c r="D784" s="79"/>
      <c r="E784" s="79"/>
      <c r="F784" s="79"/>
      <c r="G784" s="79"/>
      <c r="H784" s="79"/>
    </row>
    <row r="785" spans="4:8" ht="15.75">
      <c r="D785" s="79"/>
      <c r="E785" s="79"/>
      <c r="F785" s="79"/>
      <c r="G785" s="79"/>
      <c r="H785" s="79"/>
    </row>
    <row r="786" spans="4:8" ht="15.75">
      <c r="D786" s="79"/>
      <c r="E786" s="79"/>
      <c r="F786" s="79"/>
      <c r="G786" s="79"/>
      <c r="H786" s="79"/>
    </row>
    <row r="787" spans="4:8" ht="15.75">
      <c r="D787" s="79"/>
      <c r="E787" s="79"/>
      <c r="F787" s="79"/>
      <c r="G787" s="79"/>
      <c r="H787" s="79"/>
    </row>
    <row r="788" spans="4:8" ht="15.75">
      <c r="D788" s="79"/>
      <c r="E788" s="79"/>
      <c r="F788" s="79"/>
      <c r="G788" s="79"/>
      <c r="H788" s="79"/>
    </row>
    <row r="789" spans="4:8" ht="15.75">
      <c r="D789" s="79"/>
      <c r="E789" s="79"/>
      <c r="F789" s="79"/>
      <c r="G789" s="79"/>
      <c r="H789" s="79"/>
    </row>
    <row r="790" spans="4:8" ht="15.75">
      <c r="D790" s="79"/>
      <c r="E790" s="79"/>
      <c r="F790" s="79"/>
      <c r="G790" s="79"/>
      <c r="H790" s="79"/>
    </row>
    <row r="791" spans="4:8" ht="15.75">
      <c r="D791" s="79"/>
      <c r="E791" s="79"/>
      <c r="F791" s="79"/>
      <c r="G791" s="79"/>
      <c r="H791" s="79"/>
    </row>
    <row r="792" spans="4:8" ht="15.75">
      <c r="D792" s="79"/>
      <c r="E792" s="79"/>
      <c r="F792" s="79"/>
      <c r="G792" s="79"/>
      <c r="H792" s="79"/>
    </row>
    <row r="793" spans="4:8" ht="15.75">
      <c r="D793" s="79"/>
      <c r="E793" s="79"/>
      <c r="F793" s="79"/>
      <c r="G793" s="79"/>
      <c r="H793" s="79"/>
    </row>
    <row r="794" spans="4:8" ht="15.75">
      <c r="D794" s="79"/>
      <c r="E794" s="79"/>
      <c r="F794" s="79"/>
      <c r="G794" s="79"/>
      <c r="H794" s="79"/>
    </row>
    <row r="795" spans="4:8" ht="15.75">
      <c r="D795" s="79"/>
      <c r="E795" s="79"/>
      <c r="F795" s="79"/>
      <c r="G795" s="79"/>
      <c r="H795" s="79"/>
    </row>
    <row r="796" spans="4:8" ht="15.75">
      <c r="D796" s="79"/>
      <c r="E796" s="79"/>
      <c r="F796" s="79"/>
      <c r="G796" s="79"/>
      <c r="H796" s="79"/>
    </row>
    <row r="797" spans="4:8" ht="15.75">
      <c r="D797" s="79"/>
      <c r="E797" s="79"/>
      <c r="F797" s="79"/>
      <c r="G797" s="79"/>
      <c r="H797" s="79"/>
    </row>
    <row r="798" spans="4:8" ht="15.75">
      <c r="D798" s="79"/>
      <c r="E798" s="79"/>
      <c r="F798" s="79"/>
      <c r="G798" s="79"/>
      <c r="H798" s="79"/>
    </row>
    <row r="799" spans="4:8" ht="15.75">
      <c r="D799" s="79"/>
      <c r="E799" s="79"/>
      <c r="F799" s="79"/>
      <c r="G799" s="79"/>
      <c r="H799" s="79"/>
    </row>
    <row r="800" spans="4:8" ht="15.75">
      <c r="D800" s="79"/>
      <c r="E800" s="79"/>
      <c r="F800" s="79"/>
      <c r="G800" s="79"/>
      <c r="H800" s="79"/>
    </row>
    <row r="801" spans="4:8" ht="15.75">
      <c r="D801" s="79"/>
      <c r="E801" s="79"/>
      <c r="F801" s="79"/>
      <c r="G801" s="79"/>
      <c r="H801" s="79"/>
    </row>
    <row r="802" spans="4:8" ht="15.75">
      <c r="D802" s="79"/>
      <c r="E802" s="79"/>
      <c r="F802" s="79"/>
      <c r="G802" s="79"/>
      <c r="H802" s="79"/>
    </row>
    <row r="803" spans="4:8" ht="15.75">
      <c r="D803" s="79"/>
      <c r="E803" s="79"/>
      <c r="F803" s="79"/>
      <c r="G803" s="79"/>
      <c r="H803" s="79"/>
    </row>
    <row r="804" spans="4:8" ht="15.75">
      <c r="D804" s="79"/>
      <c r="E804" s="79"/>
      <c r="F804" s="79"/>
      <c r="G804" s="79"/>
      <c r="H804" s="79"/>
    </row>
    <row r="805" spans="4:8" ht="15.75">
      <c r="D805" s="79"/>
      <c r="E805" s="79"/>
      <c r="F805" s="79"/>
      <c r="G805" s="79"/>
      <c r="H805" s="79"/>
    </row>
    <row r="806" spans="4:8" ht="15.75">
      <c r="D806" s="79"/>
      <c r="E806" s="79"/>
      <c r="F806" s="79"/>
      <c r="G806" s="79"/>
      <c r="H806" s="79"/>
    </row>
    <row r="807" spans="4:8" ht="15.75">
      <c r="D807" s="79"/>
      <c r="E807" s="79"/>
      <c r="F807" s="79"/>
      <c r="G807" s="79"/>
      <c r="H807" s="79"/>
    </row>
    <row r="808" spans="4:8" ht="15.75">
      <c r="D808" s="79"/>
      <c r="E808" s="79"/>
      <c r="F808" s="79"/>
      <c r="G808" s="79"/>
      <c r="H808" s="79"/>
    </row>
    <row r="809" spans="4:8" ht="15.75">
      <c r="D809" s="79"/>
      <c r="E809" s="79"/>
      <c r="F809" s="79"/>
      <c r="G809" s="79"/>
      <c r="H809" s="79"/>
    </row>
    <row r="810" spans="4:8" ht="15.75">
      <c r="D810" s="79"/>
      <c r="E810" s="79"/>
      <c r="F810" s="79"/>
      <c r="G810" s="79"/>
      <c r="H810" s="79"/>
    </row>
    <row r="811" spans="4:8" ht="15.75">
      <c r="D811" s="79"/>
      <c r="E811" s="79"/>
      <c r="F811" s="79"/>
      <c r="G811" s="79"/>
      <c r="H811" s="79"/>
    </row>
    <row r="812" spans="4:8" ht="15.75">
      <c r="D812" s="79"/>
      <c r="E812" s="79"/>
      <c r="F812" s="79"/>
      <c r="G812" s="79"/>
      <c r="H812" s="79"/>
    </row>
    <row r="813" spans="4:8" ht="15.75">
      <c r="D813" s="79"/>
      <c r="E813" s="79"/>
      <c r="F813" s="79"/>
      <c r="G813" s="79"/>
      <c r="H813" s="79"/>
    </row>
    <row r="814" spans="4:8" ht="15.75">
      <c r="D814" s="79"/>
      <c r="E814" s="79"/>
      <c r="F814" s="79"/>
      <c r="G814" s="79"/>
      <c r="H814" s="79"/>
    </row>
    <row r="815" spans="4:8" ht="15.75">
      <c r="D815" s="79"/>
      <c r="E815" s="79"/>
      <c r="F815" s="79"/>
      <c r="G815" s="79"/>
      <c r="H815" s="79"/>
    </row>
    <row r="816" spans="4:8" ht="15.75">
      <c r="D816" s="79"/>
      <c r="E816" s="79"/>
      <c r="F816" s="79"/>
      <c r="G816" s="79"/>
      <c r="H816" s="79"/>
    </row>
    <row r="817" spans="4:8" ht="15.75">
      <c r="D817" s="79"/>
      <c r="E817" s="79"/>
      <c r="F817" s="79"/>
      <c r="G817" s="79"/>
      <c r="H817" s="79"/>
    </row>
    <row r="818" spans="4:8" ht="15.75">
      <c r="D818" s="79"/>
      <c r="E818" s="79"/>
      <c r="F818" s="79"/>
      <c r="G818" s="79"/>
      <c r="H818" s="79"/>
    </row>
    <row r="819" spans="4:8" ht="15.75">
      <c r="D819" s="79"/>
      <c r="E819" s="79"/>
      <c r="F819" s="79"/>
      <c r="G819" s="79"/>
      <c r="H819" s="79"/>
    </row>
    <row r="820" spans="4:8" ht="15.75">
      <c r="D820" s="79"/>
      <c r="E820" s="79"/>
      <c r="F820" s="79"/>
      <c r="G820" s="79"/>
      <c r="H820" s="79"/>
    </row>
    <row r="821" spans="4:8" ht="15.75">
      <c r="D821" s="79"/>
      <c r="E821" s="79"/>
      <c r="F821" s="79"/>
      <c r="G821" s="79"/>
      <c r="H821" s="79"/>
    </row>
    <row r="822" spans="4:8" ht="15.75">
      <c r="D822" s="79"/>
      <c r="E822" s="79"/>
      <c r="F822" s="79"/>
      <c r="G822" s="79"/>
      <c r="H822" s="79"/>
    </row>
    <row r="823" spans="4:8" ht="15.75">
      <c r="D823" s="79"/>
      <c r="E823" s="79"/>
      <c r="F823" s="79"/>
      <c r="G823" s="79"/>
      <c r="H823" s="79"/>
    </row>
    <row r="824" spans="4:8" ht="15.75">
      <c r="D824" s="79"/>
      <c r="E824" s="79"/>
      <c r="F824" s="79"/>
      <c r="G824" s="79"/>
      <c r="H824" s="79"/>
    </row>
    <row r="825" spans="4:8" ht="15.75">
      <c r="D825" s="79"/>
      <c r="E825" s="79"/>
      <c r="F825" s="79"/>
      <c r="G825" s="79"/>
      <c r="H825" s="79"/>
    </row>
    <row r="826" spans="4:8" ht="15.75">
      <c r="D826" s="79"/>
      <c r="E826" s="79"/>
      <c r="F826" s="79"/>
      <c r="G826" s="79"/>
      <c r="H826" s="79"/>
    </row>
    <row r="827" spans="4:8" ht="15.75">
      <c r="D827" s="79"/>
      <c r="E827" s="79"/>
      <c r="F827" s="79"/>
      <c r="G827" s="79"/>
      <c r="H827" s="79"/>
    </row>
    <row r="828" spans="4:8" ht="15.75">
      <c r="D828" s="79"/>
      <c r="E828" s="79"/>
      <c r="F828" s="79"/>
      <c r="G828" s="79"/>
      <c r="H828" s="79"/>
    </row>
    <row r="829" spans="4:8" ht="15.75">
      <c r="D829" s="79"/>
      <c r="E829" s="79"/>
      <c r="F829" s="79"/>
      <c r="G829" s="79"/>
      <c r="H829" s="79"/>
    </row>
    <row r="830" spans="4:8" ht="15.75">
      <c r="D830" s="79"/>
      <c r="E830" s="79"/>
      <c r="F830" s="79"/>
      <c r="G830" s="79"/>
      <c r="H830" s="79"/>
    </row>
    <row r="831" spans="4:8" ht="15.75">
      <c r="D831" s="79"/>
      <c r="E831" s="79"/>
      <c r="F831" s="79"/>
      <c r="G831" s="79"/>
      <c r="H831" s="79"/>
    </row>
    <row r="832" spans="4:8" ht="15.75">
      <c r="D832" s="79"/>
      <c r="E832" s="79"/>
      <c r="F832" s="79"/>
      <c r="G832" s="79"/>
      <c r="H832" s="79"/>
    </row>
    <row r="833" spans="4:8" ht="15.75">
      <c r="D833" s="79"/>
      <c r="E833" s="79"/>
      <c r="F833" s="79"/>
      <c r="G833" s="79"/>
      <c r="H833" s="79"/>
    </row>
    <row r="834" spans="4:8" ht="15.75">
      <c r="D834" s="79"/>
      <c r="E834" s="79"/>
      <c r="F834" s="79"/>
      <c r="G834" s="79"/>
      <c r="H834" s="79"/>
    </row>
    <row r="835" spans="4:8" ht="15.75">
      <c r="D835" s="79"/>
      <c r="E835" s="79"/>
      <c r="F835" s="79"/>
      <c r="G835" s="79"/>
      <c r="H835" s="79"/>
    </row>
    <row r="836" spans="4:8" ht="15.75">
      <c r="D836" s="79"/>
      <c r="E836" s="79"/>
      <c r="F836" s="79"/>
      <c r="G836" s="79"/>
      <c r="H836" s="79"/>
    </row>
    <row r="837" spans="4:8" ht="15.75">
      <c r="D837" s="79"/>
      <c r="E837" s="79"/>
      <c r="F837" s="79"/>
      <c r="G837" s="79"/>
      <c r="H837" s="79"/>
    </row>
    <row r="838" spans="4:8" ht="15.75">
      <c r="D838" s="79"/>
      <c r="E838" s="79"/>
      <c r="F838" s="79"/>
      <c r="G838" s="79"/>
      <c r="H838" s="79"/>
    </row>
    <row r="839" spans="4:8" ht="15.75">
      <c r="D839" s="79"/>
      <c r="E839" s="79"/>
      <c r="F839" s="79"/>
      <c r="G839" s="79"/>
      <c r="H839" s="79"/>
    </row>
    <row r="840" spans="4:8" ht="15.75">
      <c r="D840" s="79"/>
      <c r="E840" s="79"/>
      <c r="F840" s="79"/>
      <c r="G840" s="79"/>
      <c r="H840" s="79"/>
    </row>
    <row r="841" spans="4:8" ht="15.75">
      <c r="D841" s="79"/>
      <c r="E841" s="79"/>
      <c r="F841" s="79"/>
      <c r="G841" s="79"/>
      <c r="H841" s="79"/>
    </row>
    <row r="842" spans="4:8" ht="15.75">
      <c r="D842" s="79"/>
      <c r="E842" s="79"/>
      <c r="F842" s="79"/>
      <c r="G842" s="79"/>
      <c r="H842" s="79"/>
    </row>
    <row r="843" spans="4:8" ht="15.75">
      <c r="D843" s="79"/>
      <c r="E843" s="79"/>
      <c r="F843" s="79"/>
      <c r="G843" s="79"/>
      <c r="H843" s="79"/>
    </row>
    <row r="844" spans="4:8" ht="15.75">
      <c r="D844" s="79"/>
      <c r="E844" s="79"/>
      <c r="F844" s="79"/>
      <c r="G844" s="79"/>
      <c r="H844" s="79"/>
    </row>
    <row r="845" spans="4:8" ht="15.75">
      <c r="D845" s="79"/>
      <c r="E845" s="79"/>
      <c r="F845" s="79"/>
      <c r="G845" s="79"/>
      <c r="H845" s="79"/>
    </row>
    <row r="846" spans="4:8" ht="15.75">
      <c r="D846" s="79"/>
      <c r="E846" s="79"/>
      <c r="F846" s="79"/>
      <c r="G846" s="79"/>
      <c r="H846" s="79"/>
    </row>
    <row r="847" spans="4:8" ht="15.75">
      <c r="D847" s="79"/>
      <c r="E847" s="79"/>
      <c r="F847" s="79"/>
      <c r="G847" s="79"/>
      <c r="H847" s="79"/>
    </row>
    <row r="848" spans="4:8" ht="15.75">
      <c r="D848" s="79"/>
      <c r="E848" s="79"/>
      <c r="F848" s="79"/>
      <c r="G848" s="79"/>
      <c r="H848" s="79"/>
    </row>
    <row r="849" spans="4:8" ht="15.75">
      <c r="D849" s="79"/>
      <c r="E849" s="79"/>
      <c r="F849" s="79"/>
      <c r="G849" s="79"/>
      <c r="H849" s="79"/>
    </row>
    <row r="850" spans="4:8" ht="15.75">
      <c r="D850" s="79"/>
      <c r="E850" s="79"/>
      <c r="F850" s="79"/>
      <c r="G850" s="79"/>
      <c r="H850" s="79"/>
    </row>
    <row r="851" spans="4:8" ht="15.75">
      <c r="D851" s="79"/>
      <c r="E851" s="79"/>
      <c r="F851" s="79"/>
      <c r="G851" s="79"/>
      <c r="H851" s="79"/>
    </row>
    <row r="852" spans="4:8" ht="15.75">
      <c r="D852" s="79"/>
      <c r="E852" s="79"/>
      <c r="F852" s="79"/>
      <c r="G852" s="79"/>
      <c r="H852" s="79"/>
    </row>
    <row r="853" spans="4:8" ht="15.75">
      <c r="D853" s="79"/>
      <c r="E853" s="79"/>
      <c r="F853" s="79"/>
      <c r="G853" s="79"/>
      <c r="H853" s="79"/>
    </row>
    <row r="854" spans="4:8" ht="15.75">
      <c r="D854" s="79"/>
      <c r="E854" s="79"/>
      <c r="F854" s="79"/>
      <c r="G854" s="79"/>
      <c r="H854" s="79"/>
    </row>
    <row r="855" spans="4:8" ht="15.75">
      <c r="D855" s="79"/>
      <c r="E855" s="79"/>
      <c r="F855" s="79"/>
      <c r="G855" s="79"/>
      <c r="H855" s="79"/>
    </row>
    <row r="856" spans="4:8" ht="15.75">
      <c r="D856" s="79"/>
      <c r="E856" s="79"/>
      <c r="F856" s="79"/>
      <c r="G856" s="79"/>
      <c r="H856" s="79"/>
    </row>
    <row r="857" spans="4:8" ht="15.75">
      <c r="D857" s="79"/>
      <c r="E857" s="79"/>
      <c r="F857" s="79"/>
      <c r="G857" s="79"/>
      <c r="H857" s="79"/>
    </row>
    <row r="858" spans="4:8" ht="15.75">
      <c r="D858" s="79"/>
      <c r="E858" s="79"/>
      <c r="F858" s="79"/>
      <c r="G858" s="79"/>
      <c r="H858" s="79"/>
    </row>
    <row r="859" spans="4:8" ht="15.75">
      <c r="D859" s="79"/>
      <c r="E859" s="79"/>
      <c r="F859" s="79"/>
      <c r="G859" s="79"/>
      <c r="H859" s="79"/>
    </row>
    <row r="860" spans="4:8" ht="15.75">
      <c r="D860" s="79"/>
      <c r="E860" s="79"/>
      <c r="F860" s="79"/>
      <c r="G860" s="79"/>
      <c r="H860" s="79"/>
    </row>
    <row r="861" spans="4:8" ht="15.75">
      <c r="D861" s="79"/>
      <c r="E861" s="79"/>
      <c r="F861" s="79"/>
      <c r="G861" s="79"/>
      <c r="H861" s="79"/>
    </row>
    <row r="862" spans="4:8" ht="15.75">
      <c r="D862" s="79"/>
      <c r="E862" s="79"/>
      <c r="F862" s="79"/>
      <c r="G862" s="79"/>
      <c r="H862" s="79"/>
    </row>
    <row r="863" spans="4:8" ht="15.75">
      <c r="D863" s="79"/>
      <c r="E863" s="79"/>
      <c r="F863" s="79"/>
      <c r="G863" s="79"/>
      <c r="H863" s="79"/>
    </row>
    <row r="864" spans="4:8" ht="15.75">
      <c r="D864" s="79"/>
      <c r="E864" s="79"/>
      <c r="F864" s="79"/>
      <c r="G864" s="79"/>
      <c r="H864" s="79"/>
    </row>
    <row r="865" spans="4:8" ht="15.75">
      <c r="D865" s="79"/>
      <c r="E865" s="79"/>
      <c r="F865" s="79"/>
      <c r="G865" s="79"/>
      <c r="H865" s="79"/>
    </row>
    <row r="866" spans="4:8" ht="15.75">
      <c r="D866" s="79"/>
      <c r="E866" s="79"/>
      <c r="F866" s="79"/>
      <c r="G866" s="79"/>
      <c r="H866" s="79"/>
    </row>
    <row r="867" spans="4:8" ht="15.75">
      <c r="D867" s="79"/>
      <c r="E867" s="79"/>
      <c r="F867" s="79"/>
      <c r="G867" s="79"/>
      <c r="H867" s="79"/>
    </row>
    <row r="868" spans="4:8" ht="15.75">
      <c r="D868" s="79"/>
      <c r="E868" s="79"/>
      <c r="F868" s="79"/>
      <c r="G868" s="79"/>
      <c r="H868" s="79"/>
    </row>
    <row r="869" spans="4:8" ht="15.75">
      <c r="D869" s="79"/>
      <c r="E869" s="79"/>
      <c r="F869" s="79"/>
      <c r="G869" s="79"/>
      <c r="H869" s="79"/>
    </row>
    <row r="870" spans="4:8" ht="15.75">
      <c r="D870" s="79"/>
      <c r="E870" s="79"/>
      <c r="F870" s="79"/>
      <c r="G870" s="79"/>
      <c r="H870" s="79"/>
    </row>
    <row r="871" spans="4:8" ht="15.75">
      <c r="D871" s="79"/>
      <c r="E871" s="79"/>
      <c r="F871" s="79"/>
      <c r="G871" s="79"/>
      <c r="H871" s="79"/>
    </row>
    <row r="872" spans="4:8" ht="15.75">
      <c r="D872" s="79"/>
      <c r="E872" s="79"/>
      <c r="F872" s="79"/>
      <c r="G872" s="79"/>
      <c r="H872" s="79"/>
    </row>
    <row r="873" spans="4:8" ht="15.75">
      <c r="D873" s="79"/>
      <c r="E873" s="79"/>
      <c r="F873" s="79"/>
      <c r="G873" s="79"/>
      <c r="H873" s="79"/>
    </row>
    <row r="874" spans="4:8" ht="15.75">
      <c r="D874" s="79"/>
      <c r="E874" s="79"/>
      <c r="F874" s="79"/>
      <c r="G874" s="79"/>
      <c r="H874" s="79"/>
    </row>
    <row r="875" spans="4:8" ht="15.75">
      <c r="D875" s="79"/>
      <c r="E875" s="79"/>
      <c r="F875" s="79"/>
      <c r="G875" s="79"/>
      <c r="H875" s="79"/>
    </row>
    <row r="876" spans="4:8" ht="15.75">
      <c r="D876" s="79"/>
      <c r="E876" s="79"/>
      <c r="F876" s="79"/>
      <c r="G876" s="79"/>
      <c r="H876" s="79"/>
    </row>
    <row r="877" spans="4:8" ht="15.75">
      <c r="D877" s="79"/>
      <c r="E877" s="79"/>
      <c r="F877" s="79"/>
      <c r="G877" s="79"/>
      <c r="H877" s="79"/>
    </row>
    <row r="878" spans="4:8" ht="15.75">
      <c r="D878" s="79"/>
      <c r="E878" s="79"/>
      <c r="F878" s="79"/>
      <c r="G878" s="79"/>
      <c r="H878" s="79"/>
    </row>
    <row r="879" spans="4:8" ht="15.75">
      <c r="D879" s="79"/>
      <c r="E879" s="79"/>
      <c r="F879" s="79"/>
      <c r="G879" s="79"/>
      <c r="H879" s="79"/>
    </row>
    <row r="880" spans="4:8" ht="15.75">
      <c r="D880" s="79"/>
      <c r="E880" s="79"/>
      <c r="F880" s="79"/>
      <c r="G880" s="79"/>
      <c r="H880" s="79"/>
    </row>
    <row r="881" spans="4:8" ht="15.75">
      <c r="D881" s="79"/>
      <c r="E881" s="79"/>
      <c r="F881" s="79"/>
      <c r="G881" s="79"/>
      <c r="H881" s="79"/>
    </row>
    <row r="882" spans="4:8" ht="15.75">
      <c r="D882" s="79"/>
      <c r="E882" s="79"/>
      <c r="F882" s="79"/>
      <c r="G882" s="79"/>
      <c r="H882" s="79"/>
    </row>
    <row r="883" spans="4:8" ht="15.75">
      <c r="D883" s="79"/>
      <c r="E883" s="79"/>
      <c r="F883" s="79"/>
      <c r="G883" s="79"/>
      <c r="H883" s="79"/>
    </row>
    <row r="884" spans="4:8" ht="15.75">
      <c r="D884" s="79"/>
      <c r="E884" s="79"/>
      <c r="F884" s="79"/>
      <c r="G884" s="79"/>
      <c r="H884" s="79"/>
    </row>
    <row r="885" spans="4:8" ht="15.75">
      <c r="D885" s="79"/>
      <c r="E885" s="79"/>
      <c r="F885" s="79"/>
      <c r="G885" s="79"/>
      <c r="H885" s="79"/>
    </row>
    <row r="886" spans="4:8" ht="15.75">
      <c r="D886" s="79"/>
      <c r="E886" s="79"/>
      <c r="F886" s="79"/>
      <c r="G886" s="79"/>
      <c r="H886" s="79"/>
    </row>
    <row r="887" spans="4:8" ht="15.75">
      <c r="D887" s="79"/>
      <c r="E887" s="79"/>
      <c r="F887" s="79"/>
      <c r="G887" s="79"/>
      <c r="H887" s="79"/>
    </row>
    <row r="888" spans="4:8" ht="15.75">
      <c r="D888" s="79"/>
      <c r="E888" s="79"/>
      <c r="F888" s="79"/>
      <c r="G888" s="79"/>
      <c r="H888" s="79"/>
    </row>
    <row r="889" spans="4:8" ht="15.75">
      <c r="D889" s="79"/>
      <c r="E889" s="79"/>
      <c r="F889" s="79"/>
      <c r="G889" s="79"/>
      <c r="H889" s="79"/>
    </row>
    <row r="890" spans="4:8" ht="15.75">
      <c r="D890" s="79"/>
      <c r="E890" s="79"/>
      <c r="F890" s="79"/>
      <c r="G890" s="79"/>
      <c r="H890" s="79"/>
    </row>
    <row r="891" spans="4:8" ht="15.75">
      <c r="D891" s="79"/>
      <c r="E891" s="79"/>
      <c r="F891" s="79"/>
      <c r="G891" s="79"/>
      <c r="H891" s="79"/>
    </row>
    <row r="892" spans="4:8" ht="15.75">
      <c r="D892" s="79"/>
      <c r="E892" s="79"/>
      <c r="F892" s="79"/>
      <c r="G892" s="79"/>
      <c r="H892" s="79"/>
    </row>
    <row r="893" spans="4:8" ht="15.75">
      <c r="D893" s="79"/>
      <c r="E893" s="79"/>
      <c r="F893" s="79"/>
      <c r="G893" s="79"/>
      <c r="H893" s="79"/>
    </row>
    <row r="894" spans="4:8" ht="15.75">
      <c r="D894" s="79"/>
      <c r="E894" s="79"/>
      <c r="F894" s="79"/>
      <c r="G894" s="79"/>
      <c r="H894" s="79"/>
    </row>
    <row r="895" spans="4:8" ht="15.75">
      <c r="D895" s="79"/>
      <c r="E895" s="79"/>
      <c r="F895" s="79"/>
      <c r="G895" s="79"/>
      <c r="H895" s="79"/>
    </row>
    <row r="896" spans="4:8" ht="15.75">
      <c r="D896" s="79"/>
      <c r="E896" s="79"/>
      <c r="F896" s="79"/>
      <c r="G896" s="79"/>
      <c r="H896" s="79"/>
    </row>
    <row r="897" spans="4:8" ht="15.75">
      <c r="D897" s="79"/>
      <c r="E897" s="79"/>
      <c r="F897" s="79"/>
      <c r="G897" s="79"/>
      <c r="H897" s="79"/>
    </row>
    <row r="898" spans="4:8" ht="15.75">
      <c r="D898" s="79"/>
      <c r="E898" s="79"/>
      <c r="F898" s="79"/>
      <c r="G898" s="79"/>
      <c r="H898" s="79"/>
    </row>
    <row r="899" spans="4:8" ht="15.75">
      <c r="D899" s="79"/>
      <c r="E899" s="79"/>
      <c r="F899" s="79"/>
      <c r="G899" s="79"/>
      <c r="H899" s="79"/>
    </row>
    <row r="900" spans="4:8" ht="15.75">
      <c r="D900" s="79"/>
      <c r="E900" s="79"/>
      <c r="F900" s="79"/>
      <c r="G900" s="79"/>
      <c r="H900" s="79"/>
    </row>
    <row r="901" spans="4:8" ht="15.75">
      <c r="D901" s="79"/>
      <c r="E901" s="79"/>
      <c r="F901" s="79"/>
      <c r="G901" s="79"/>
      <c r="H901" s="79"/>
    </row>
    <row r="902" spans="4:8" ht="15.75">
      <c r="D902" s="79"/>
      <c r="E902" s="79"/>
      <c r="F902" s="79"/>
      <c r="G902" s="79"/>
      <c r="H902" s="79"/>
    </row>
    <row r="903" spans="4:8" ht="15.75">
      <c r="D903" s="79"/>
      <c r="E903" s="79"/>
      <c r="F903" s="79"/>
      <c r="G903" s="79"/>
      <c r="H903" s="79"/>
    </row>
    <row r="904" spans="4:8" ht="15.75">
      <c r="D904" s="79"/>
      <c r="E904" s="79"/>
      <c r="F904" s="79"/>
      <c r="G904" s="79"/>
      <c r="H904" s="79"/>
    </row>
    <row r="905" spans="4:8" ht="15.75">
      <c r="D905" s="79"/>
      <c r="E905" s="79"/>
      <c r="F905" s="79"/>
      <c r="G905" s="79"/>
      <c r="H905" s="79"/>
    </row>
    <row r="906" spans="4:8" ht="15.75">
      <c r="D906" s="79"/>
      <c r="E906" s="79"/>
      <c r="F906" s="79"/>
      <c r="G906" s="79"/>
      <c r="H906" s="79"/>
    </row>
    <row r="907" spans="4:8" ht="15.75">
      <c r="D907" s="79"/>
      <c r="E907" s="79"/>
      <c r="F907" s="79"/>
      <c r="G907" s="79"/>
      <c r="H907" s="79"/>
    </row>
    <row r="908" spans="4:8" ht="15.75">
      <c r="D908" s="79"/>
      <c r="E908" s="79"/>
      <c r="F908" s="79"/>
      <c r="G908" s="79"/>
      <c r="H908" s="79"/>
    </row>
    <row r="909" spans="4:8" ht="15.75">
      <c r="D909" s="79"/>
      <c r="E909" s="79"/>
      <c r="F909" s="79"/>
      <c r="G909" s="79"/>
      <c r="H909" s="79"/>
    </row>
    <row r="910" spans="4:8" ht="15.75">
      <c r="D910" s="79"/>
      <c r="E910" s="79"/>
      <c r="F910" s="79"/>
      <c r="G910" s="79"/>
      <c r="H910" s="79"/>
    </row>
    <row r="911" spans="4:8" ht="15.75">
      <c r="D911" s="79"/>
      <c r="E911" s="79"/>
      <c r="F911" s="79"/>
      <c r="G911" s="79"/>
      <c r="H911" s="79"/>
    </row>
    <row r="912" spans="4:8" ht="15.75">
      <c r="D912" s="79"/>
      <c r="E912" s="79"/>
      <c r="F912" s="79"/>
      <c r="G912" s="79"/>
      <c r="H912" s="79"/>
    </row>
    <row r="913" spans="4:8" ht="15.75">
      <c r="D913" s="79"/>
      <c r="E913" s="79"/>
      <c r="F913" s="79"/>
      <c r="G913" s="79"/>
      <c r="H913" s="79"/>
    </row>
    <row r="914" spans="4:8" ht="15.75">
      <c r="D914" s="79"/>
      <c r="E914" s="79"/>
      <c r="F914" s="79"/>
      <c r="G914" s="79"/>
      <c r="H914" s="79"/>
    </row>
    <row r="915" spans="4:8" ht="15.75">
      <c r="D915" s="79"/>
      <c r="E915" s="79"/>
      <c r="F915" s="79"/>
      <c r="G915" s="79"/>
      <c r="H915" s="79"/>
    </row>
    <row r="916" spans="4:8" ht="15.75">
      <c r="D916" s="79"/>
      <c r="E916" s="79"/>
      <c r="F916" s="79"/>
      <c r="G916" s="79"/>
      <c r="H916" s="79"/>
    </row>
    <row r="917" spans="4:8" ht="15.75">
      <c r="D917" s="79"/>
      <c r="E917" s="79"/>
      <c r="F917" s="79"/>
      <c r="G917" s="79"/>
      <c r="H917" s="79"/>
    </row>
    <row r="918" spans="4:8" ht="15.75">
      <c r="D918" s="79"/>
      <c r="E918" s="79"/>
      <c r="F918" s="79"/>
      <c r="G918" s="79"/>
      <c r="H918" s="79"/>
    </row>
    <row r="919" spans="4:8" ht="15.75">
      <c r="D919" s="79"/>
      <c r="E919" s="79"/>
      <c r="F919" s="79"/>
      <c r="G919" s="79"/>
      <c r="H919" s="79"/>
    </row>
    <row r="920" spans="4:8" ht="15.75">
      <c r="D920" s="79"/>
      <c r="E920" s="79"/>
      <c r="F920" s="79"/>
      <c r="G920" s="79"/>
      <c r="H920" s="79"/>
    </row>
    <row r="921" spans="4:8" ht="15.75">
      <c r="D921" s="79"/>
      <c r="E921" s="79"/>
      <c r="F921" s="79"/>
      <c r="G921" s="79"/>
      <c r="H921" s="79"/>
    </row>
    <row r="922" spans="4:8" ht="15.75">
      <c r="D922" s="79"/>
      <c r="E922" s="79"/>
      <c r="F922" s="79"/>
      <c r="G922" s="79"/>
      <c r="H922" s="79"/>
    </row>
    <row r="923" spans="4:8" ht="15.75">
      <c r="D923" s="79"/>
      <c r="E923" s="79"/>
      <c r="F923" s="79"/>
      <c r="G923" s="79"/>
      <c r="H923" s="79"/>
    </row>
    <row r="924" spans="4:8" ht="15.75">
      <c r="D924" s="79"/>
      <c r="E924" s="79"/>
      <c r="F924" s="79"/>
      <c r="G924" s="79"/>
      <c r="H924" s="79"/>
    </row>
    <row r="925" spans="4:8" ht="15.75">
      <c r="D925" s="79"/>
      <c r="E925" s="79"/>
      <c r="F925" s="79"/>
      <c r="G925" s="79"/>
      <c r="H925" s="79"/>
    </row>
    <row r="926" spans="4:8" ht="15.75">
      <c r="D926" s="79"/>
      <c r="E926" s="79"/>
      <c r="F926" s="79"/>
      <c r="G926" s="79"/>
      <c r="H926" s="79"/>
    </row>
    <row r="927" spans="4:8" ht="15.75">
      <c r="D927" s="79"/>
      <c r="E927" s="79"/>
      <c r="F927" s="79"/>
      <c r="G927" s="79"/>
      <c r="H927" s="79"/>
    </row>
    <row r="928" spans="4:8" ht="15.75">
      <c r="D928" s="79"/>
      <c r="E928" s="79"/>
      <c r="F928" s="79"/>
      <c r="G928" s="79"/>
      <c r="H928" s="79"/>
    </row>
    <row r="929" spans="4:8" ht="15.75">
      <c r="D929" s="79"/>
      <c r="E929" s="79"/>
      <c r="F929" s="79"/>
      <c r="G929" s="79"/>
      <c r="H929" s="79"/>
    </row>
    <row r="930" spans="4:8" ht="15.75">
      <c r="D930" s="79"/>
      <c r="E930" s="79"/>
      <c r="F930" s="79"/>
      <c r="G930" s="79"/>
      <c r="H930" s="79"/>
    </row>
    <row r="931" spans="4:8" ht="15.75">
      <c r="D931" s="79"/>
      <c r="E931" s="79"/>
      <c r="F931" s="79"/>
      <c r="G931" s="79"/>
      <c r="H931" s="79"/>
    </row>
    <row r="932" spans="4:8" ht="15.75">
      <c r="D932" s="79"/>
      <c r="E932" s="79"/>
      <c r="F932" s="79"/>
      <c r="G932" s="79"/>
      <c r="H932" s="79"/>
    </row>
    <row r="933" spans="4:8" ht="15.75">
      <c r="D933" s="79"/>
      <c r="E933" s="79"/>
      <c r="F933" s="79"/>
      <c r="G933" s="79"/>
      <c r="H933" s="79"/>
    </row>
    <row r="934" spans="4:8" ht="15.75">
      <c r="D934" s="79"/>
      <c r="E934" s="79"/>
      <c r="F934" s="79"/>
      <c r="G934" s="79"/>
      <c r="H934" s="79"/>
    </row>
    <row r="935" spans="4:8" ht="15.75">
      <c r="D935" s="79"/>
      <c r="E935" s="79"/>
      <c r="F935" s="79"/>
      <c r="G935" s="79"/>
      <c r="H935" s="79"/>
    </row>
    <row r="936" spans="4:8" ht="15.75">
      <c r="D936" s="79"/>
      <c r="E936" s="79"/>
      <c r="F936" s="79"/>
      <c r="G936" s="79"/>
      <c r="H936" s="79"/>
    </row>
    <row r="937" spans="4:8" ht="15.75">
      <c r="D937" s="79"/>
      <c r="E937" s="79"/>
      <c r="F937" s="79"/>
      <c r="G937" s="79"/>
      <c r="H937" s="79"/>
    </row>
    <row r="938" spans="4:8" ht="15.75">
      <c r="D938" s="79"/>
      <c r="E938" s="79"/>
      <c r="F938" s="79"/>
      <c r="G938" s="79"/>
      <c r="H938" s="79"/>
    </row>
    <row r="939" spans="4:8" ht="15.75">
      <c r="D939" s="79"/>
      <c r="E939" s="79"/>
      <c r="F939" s="79"/>
      <c r="G939" s="79"/>
      <c r="H939" s="79"/>
    </row>
    <row r="940" spans="4:8" ht="15.75">
      <c r="D940" s="79"/>
      <c r="E940" s="79"/>
      <c r="F940" s="79"/>
      <c r="G940" s="79"/>
      <c r="H940" s="79"/>
    </row>
    <row r="941" spans="4:8" ht="15.75">
      <c r="D941" s="79"/>
      <c r="E941" s="79"/>
      <c r="F941" s="79"/>
      <c r="G941" s="79"/>
      <c r="H941" s="79"/>
    </row>
    <row r="942" spans="4:8" ht="15.75">
      <c r="D942" s="79"/>
      <c r="E942" s="79"/>
      <c r="F942" s="79"/>
      <c r="G942" s="79"/>
      <c r="H942" s="79"/>
    </row>
    <row r="943" spans="4:8" ht="15.75">
      <c r="D943" s="79"/>
      <c r="E943" s="79"/>
      <c r="F943" s="79"/>
      <c r="G943" s="79"/>
      <c r="H943" s="79"/>
    </row>
    <row r="944" spans="4:8" ht="15.75">
      <c r="D944" s="79"/>
      <c r="E944" s="79"/>
      <c r="F944" s="79"/>
      <c r="G944" s="79"/>
      <c r="H944" s="79"/>
    </row>
    <row r="945" spans="4:8" ht="15.75">
      <c r="D945" s="79"/>
      <c r="E945" s="79"/>
      <c r="F945" s="79"/>
      <c r="G945" s="79"/>
      <c r="H945" s="79"/>
    </row>
    <row r="946" spans="4:8" ht="15.75">
      <c r="D946" s="79"/>
      <c r="E946" s="79"/>
      <c r="F946" s="79"/>
      <c r="G946" s="79"/>
      <c r="H946" s="79"/>
    </row>
    <row r="947" spans="4:8" ht="15.75">
      <c r="D947" s="79"/>
      <c r="E947" s="79"/>
      <c r="F947" s="79"/>
      <c r="G947" s="79"/>
      <c r="H947" s="79"/>
    </row>
    <row r="948" spans="4:8" ht="15.75">
      <c r="D948" s="79"/>
      <c r="E948" s="79"/>
      <c r="F948" s="79"/>
      <c r="G948" s="79"/>
      <c r="H948" s="79"/>
    </row>
    <row r="949" spans="4:8" ht="15.75">
      <c r="D949" s="79"/>
      <c r="E949" s="79"/>
      <c r="F949" s="79"/>
      <c r="G949" s="79"/>
      <c r="H949" s="79"/>
    </row>
    <row r="950" spans="4:8" ht="15.75">
      <c r="D950" s="79"/>
      <c r="E950" s="79"/>
      <c r="F950" s="79"/>
      <c r="G950" s="79"/>
      <c r="H950" s="79"/>
    </row>
    <row r="951" spans="4:8" ht="15.75">
      <c r="D951" s="79"/>
      <c r="E951" s="79"/>
      <c r="F951" s="79"/>
      <c r="G951" s="79"/>
      <c r="H951" s="79"/>
    </row>
    <row r="952" spans="4:8" ht="15.75">
      <c r="D952" s="79"/>
      <c r="E952" s="79"/>
      <c r="F952" s="79"/>
      <c r="G952" s="79"/>
      <c r="H952" s="79"/>
    </row>
    <row r="953" spans="4:8" ht="15.75">
      <c r="D953" s="79"/>
      <c r="E953" s="79"/>
      <c r="F953" s="79"/>
      <c r="G953" s="79"/>
      <c r="H953" s="79"/>
    </row>
    <row r="954" spans="4:8" ht="15.75">
      <c r="D954" s="79"/>
      <c r="E954" s="79"/>
      <c r="F954" s="79"/>
      <c r="G954" s="79"/>
      <c r="H954" s="79"/>
    </row>
    <row r="955" spans="4:8" ht="15.75">
      <c r="D955" s="79"/>
      <c r="E955" s="79"/>
      <c r="F955" s="79"/>
      <c r="G955" s="79"/>
      <c r="H955" s="79"/>
    </row>
    <row r="956" spans="4:8" ht="15.75">
      <c r="D956" s="79"/>
      <c r="E956" s="79"/>
      <c r="F956" s="79"/>
      <c r="G956" s="79"/>
      <c r="H956" s="79"/>
    </row>
    <row r="957" spans="4:8" ht="15.75">
      <c r="D957" s="79"/>
      <c r="E957" s="79"/>
      <c r="F957" s="79"/>
      <c r="G957" s="79"/>
      <c r="H957" s="79"/>
    </row>
    <row r="958" spans="4:8" ht="15.75">
      <c r="D958" s="79"/>
      <c r="E958" s="79"/>
      <c r="F958" s="79"/>
      <c r="G958" s="79"/>
      <c r="H958" s="79"/>
    </row>
    <row r="959" spans="4:8" ht="15.75">
      <c r="D959" s="79"/>
      <c r="E959" s="79"/>
      <c r="F959" s="79"/>
      <c r="G959" s="79"/>
      <c r="H959" s="79"/>
    </row>
    <row r="960" spans="4:8" ht="15.75">
      <c r="D960" s="79"/>
      <c r="E960" s="79"/>
      <c r="F960" s="79"/>
      <c r="G960" s="79"/>
      <c r="H960" s="79"/>
    </row>
    <row r="961" spans="4:8" ht="15.75">
      <c r="D961" s="79"/>
      <c r="E961" s="79"/>
      <c r="F961" s="79"/>
      <c r="G961" s="79"/>
      <c r="H961" s="79"/>
    </row>
    <row r="962" spans="4:8" ht="15.75">
      <c r="D962" s="79"/>
      <c r="E962" s="79"/>
      <c r="F962" s="79"/>
      <c r="G962" s="79"/>
      <c r="H962" s="79"/>
    </row>
    <row r="963" spans="4:8" ht="15.75">
      <c r="D963" s="79"/>
      <c r="E963" s="79"/>
      <c r="F963" s="79"/>
      <c r="G963" s="79"/>
      <c r="H963" s="79"/>
    </row>
    <row r="964" spans="4:8" ht="15.75">
      <c r="D964" s="79"/>
      <c r="E964" s="79"/>
      <c r="F964" s="79"/>
      <c r="G964" s="79"/>
      <c r="H964" s="79"/>
    </row>
    <row r="965" spans="4:8" ht="15.75">
      <c r="D965" s="79"/>
      <c r="E965" s="79"/>
      <c r="F965" s="79"/>
      <c r="G965" s="79"/>
      <c r="H965" s="79"/>
    </row>
    <row r="966" spans="4:8" ht="15.75">
      <c r="D966" s="79"/>
      <c r="E966" s="79"/>
      <c r="F966" s="79"/>
      <c r="G966" s="79"/>
      <c r="H966" s="79"/>
    </row>
    <row r="967" spans="4:8" ht="15.75">
      <c r="D967" s="79"/>
      <c r="E967" s="79"/>
      <c r="F967" s="79"/>
      <c r="G967" s="79"/>
      <c r="H967" s="79"/>
    </row>
    <row r="968" spans="4:8" ht="15.75">
      <c r="D968" s="79"/>
      <c r="E968" s="79"/>
      <c r="F968" s="79"/>
      <c r="G968" s="79"/>
      <c r="H968" s="79"/>
    </row>
    <row r="969" spans="4:8" ht="15.75">
      <c r="D969" s="79"/>
      <c r="E969" s="79"/>
      <c r="F969" s="79"/>
      <c r="G969" s="79"/>
      <c r="H969" s="79"/>
    </row>
    <row r="970" spans="4:8" ht="15.75">
      <c r="D970" s="79"/>
      <c r="E970" s="79"/>
      <c r="F970" s="79"/>
      <c r="G970" s="79"/>
      <c r="H970" s="79"/>
    </row>
    <row r="971" spans="4:8" ht="15.75">
      <c r="D971" s="79"/>
      <c r="E971" s="79"/>
      <c r="F971" s="79"/>
      <c r="G971" s="79"/>
      <c r="H971" s="79"/>
    </row>
    <row r="972" spans="4:8" ht="15.75">
      <c r="D972" s="79"/>
      <c r="E972" s="79"/>
      <c r="F972" s="79"/>
      <c r="G972" s="79"/>
      <c r="H972" s="79"/>
    </row>
    <row r="973" spans="4:8" ht="15.75">
      <c r="D973" s="79"/>
      <c r="E973" s="79"/>
      <c r="F973" s="79"/>
      <c r="G973" s="79"/>
      <c r="H973" s="79"/>
    </row>
    <row r="974" spans="4:8" ht="15.75">
      <c r="D974" s="79"/>
      <c r="E974" s="79"/>
      <c r="F974" s="79"/>
      <c r="G974" s="79"/>
      <c r="H974" s="79"/>
    </row>
  </sheetData>
  <mergeCells count="32">
    <mergeCell ref="C45:F45"/>
    <mergeCell ref="C46:F46"/>
    <mergeCell ref="C47:F47"/>
    <mergeCell ref="D23:H23"/>
    <mergeCell ref="D24:H24"/>
    <mergeCell ref="D25:H25"/>
    <mergeCell ref="D27:H27"/>
    <mergeCell ref="D28:H28"/>
    <mergeCell ref="D29:H29"/>
    <mergeCell ref="D30:H30"/>
    <mergeCell ref="C41:F41"/>
    <mergeCell ref="H41:T41"/>
    <mergeCell ref="C42:F42"/>
    <mergeCell ref="C43:F43"/>
    <mergeCell ref="C44:F44"/>
    <mergeCell ref="D14:H14"/>
    <mergeCell ref="D15:H15"/>
    <mergeCell ref="B21:B22"/>
    <mergeCell ref="B23:B24"/>
    <mergeCell ref="B25:B28"/>
    <mergeCell ref="D16:H16"/>
    <mergeCell ref="D17:H17"/>
    <mergeCell ref="D18:H18"/>
    <mergeCell ref="D19:H19"/>
    <mergeCell ref="D20:H20"/>
    <mergeCell ref="D21:H21"/>
    <mergeCell ref="D22:H22"/>
    <mergeCell ref="D4:H4"/>
    <mergeCell ref="D5:H5"/>
    <mergeCell ref="D6:H6"/>
    <mergeCell ref="D7:H7"/>
    <mergeCell ref="D13:H13"/>
  </mergeCells>
  <pageMargins left="0.7" right="0.7" top="0.75" bottom="0.75" header="0.3" footer="0.3"/>
  <legacyDrawing r:id="rId1"/>
  <extLst>
    <ext xmlns:x14="http://schemas.microsoft.com/office/spreadsheetml/2009/9/main" uri="{CCE6A557-97BC-4b89-ADB6-D9C93CAAB3DF}">
      <x14:dataValidations xmlns:xm="http://schemas.microsoft.com/office/excel/2006/main" count="12">
        <x14:dataValidation type="list" allowBlank="1" showErrorMessage="1">
          <x14:formula1>
            <xm:f>Hoja3!$H$3:$H$5</xm:f>
          </x14:formula1>
          <xm:sqref>D21</xm:sqref>
        </x14:dataValidation>
        <x14:dataValidation type="list" allowBlank="1" showErrorMessage="1">
          <x14:formula1>
            <xm:f>Hoja3!$Q$3:$Q$5</xm:f>
          </x14:formula1>
          <xm:sqref>C45</xm:sqref>
        </x14:dataValidation>
        <x14:dataValidation type="list" allowBlank="1" showErrorMessage="1">
          <x14:formula1>
            <xm:f>Hoja3!$E$3:$E$6</xm:f>
          </x14:formula1>
          <xm:sqref>D17</xm:sqref>
        </x14:dataValidation>
        <x14:dataValidation type="list" allowBlank="1" showErrorMessage="1">
          <x14:formula1>
            <xm:f>Hoja3!$C$3:$C$32</xm:f>
          </x14:formula1>
          <xm:sqref>D14</xm:sqref>
        </x14:dataValidation>
        <x14:dataValidation type="list" allowBlank="1" showErrorMessage="1">
          <x14:formula1>
            <xm:f>Hoja3!$O$3:$O$7</xm:f>
          </x14:formula1>
          <xm:sqref>C41</xm:sqref>
        </x14:dataValidation>
        <x14:dataValidation type="list" allowBlank="1" showErrorMessage="1">
          <x14:formula1>
            <xm:f>Hoja3!$I$3:$I$32</xm:f>
          </x14:formula1>
          <xm:sqref>D22</xm:sqref>
        </x14:dataValidation>
        <x14:dataValidation type="list" allowBlank="1" showErrorMessage="1">
          <x14:formula1>
            <xm:f>Hoja3!$R$3:$R$99</xm:f>
          </x14:formula1>
          <xm:sqref>A35:B35 A38:B38 C43</xm:sqref>
        </x14:dataValidation>
        <x14:dataValidation type="list" allowBlank="1" showErrorMessage="1">
          <x14:formula1>
            <xm:f>Hoja3!$B$3:$B$25</xm:f>
          </x14:formula1>
          <xm:sqref>D15</xm:sqref>
        </x14:dataValidation>
        <x14:dataValidation type="list" allowBlank="1" showErrorMessage="1">
          <x14:formula1>
            <xm:f>Hoja3!$G$3:$G$113</xm:f>
          </x14:formula1>
          <xm:sqref>D20</xm:sqref>
        </x14:dataValidation>
        <x14:dataValidation type="list" allowBlank="1" showErrorMessage="1">
          <x14:formula1>
            <xm:f>Hoja3!$P$3:$P$6</xm:f>
          </x14:formula1>
          <xm:sqref>C42</xm:sqref>
        </x14:dataValidation>
        <x14:dataValidation type="list" allowBlank="1" showErrorMessage="1">
          <x14:formula1>
            <xm:f>Hoja3!$D$3:$D$32</xm:f>
          </x14:formula1>
          <xm:sqref>D16</xm:sqref>
        </x14:dataValidation>
        <x14:dataValidation type="list" allowBlank="1" showErrorMessage="1">
          <x14:formula1>
            <xm:f>Hoja3!$F$3:$F$30</xm:f>
          </x14:formula1>
          <xm:sqref>D18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B1:I1000"/>
  <sheetViews>
    <sheetView workbookViewId="0"/>
  </sheetViews>
  <sheetFormatPr baseColWidth="10" defaultColWidth="14.42578125" defaultRowHeight="15" customHeight="1"/>
  <cols>
    <col min="3" max="3" width="72.42578125" customWidth="1"/>
    <col min="7" max="7" width="15.28515625" customWidth="1"/>
  </cols>
  <sheetData>
    <row r="1" spans="2:9">
      <c r="C1" s="89"/>
      <c r="D1" s="90"/>
    </row>
    <row r="2" spans="2:9">
      <c r="B2" s="89" t="str">
        <f ca="1">IFERROR(__xludf.DUMMYFUNCTION("query(MIR!C32:AF40, ""SELECT C,D,O,AB,AC,AD"",1)"),"RESUMEN NARRATIVO")</f>
        <v>RESUMEN NARRATIVO</v>
      </c>
      <c r="C2" s="89" t="str">
        <f ca="1">IFERROR(__xludf.DUMMYFUNCTION("""COMPUTED_VALUE"""),"OBJETIVOS DE RESULTADO")</f>
        <v>OBJETIVOS DE RESULTADO</v>
      </c>
      <c r="D2" s="91" t="str">
        <f ca="1">IFERROR(__xludf.DUMMYFUNCTION("""COMPUTED_VALUE"""),"META PROGRAMADA")</f>
        <v>META PROGRAMADA</v>
      </c>
      <c r="E2" s="89" t="str">
        <f ca="1">IFERROR(__xludf.DUMMYFUNCTION("""COMPUTED_VALUE"""),"OCTUBRE")</f>
        <v>OCTUBRE</v>
      </c>
      <c r="F2" s="89" t="str">
        <f ca="1">IFERROR(__xludf.DUMMYFUNCTION("""COMPUTED_VALUE"""),"NOVIEMBRE")</f>
        <v>NOVIEMBRE</v>
      </c>
      <c r="G2" s="49" t="str">
        <f ca="1">IFERROR(__xludf.DUMMYFUNCTION("""COMPUTED_VALUE"""),"DICIEMBRE")</f>
        <v>DICIEMBRE</v>
      </c>
      <c r="H2" s="92" t="s">
        <v>183</v>
      </c>
    </row>
    <row r="3" spans="2:9">
      <c r="B3" s="89" t="str">
        <f ca="1">IFERROR(__xludf.DUMMYFUNCTION("""COMPUTED_VALUE"""),"FIN")</f>
        <v>FIN</v>
      </c>
      <c r="C3" s="89" t="str">
        <f ca="1">IFERROR(__xludf.DUMMYFUNCTION("""COMPUTED_VALUE"""),"
Las Niñas y Niños con vulnerabilidad económica y/o barreras de aprendizaje tienen acceso a la educación inicial y preescolar, así como a atenciones terapéuticas, en 2023.")</f>
        <v xml:space="preserve">
Las Niñas y Niños con vulnerabilidad económica y/o barreras de aprendizaje tienen acceso a la educación inicial y preescolar, así como a atenciones terapéuticas, en 2023.</v>
      </c>
      <c r="D3" s="93">
        <f ca="1">IFERROR(__xludf.DUMMYFUNCTION("""COMPUTED_VALUE"""),1700)</f>
        <v>1700</v>
      </c>
      <c r="E3" s="94"/>
      <c r="F3" s="94"/>
      <c r="G3" s="82"/>
      <c r="H3" s="95" t="b">
        <v>1</v>
      </c>
      <c r="I3" s="81" t="s">
        <v>184</v>
      </c>
    </row>
    <row r="4" spans="2:9">
      <c r="B4" s="89" t="str">
        <f ca="1">IFERROR(__xludf.DUMMYFUNCTION("""COMPUTED_VALUE"""),"PROPÓSITO")</f>
        <v>PROPÓSITO</v>
      </c>
      <c r="C4" s="89" t="str">
        <f ca="1">IFERROR(__xludf.DUMMYFUNCTION("""COMPUTED_VALUE"""),"Contribuir a la formación de las niñas y niños en situación de vulnerabilidad que habitan Guadalajara, para crear oportunidades, reducir los riesgos psicosociales y disminuir el rezago educativo en 2023.")</f>
        <v>Contribuir a la formación de las niñas y niños en situación de vulnerabilidad que habitan Guadalajara, para crear oportunidades, reducir los riesgos psicosociales y disminuir el rezago educativo en 2023.</v>
      </c>
      <c r="D4" s="93">
        <f ca="1">IFERROR(__xludf.DUMMYFUNCTION("""COMPUTED_VALUE"""),45300)</f>
        <v>45300</v>
      </c>
      <c r="E4" s="94"/>
      <c r="F4" s="94"/>
      <c r="G4" s="82"/>
      <c r="H4" s="95" t="b">
        <v>1</v>
      </c>
    </row>
    <row r="5" spans="2:9">
      <c r="B5" s="89" t="str">
        <f ca="1">IFERROR(__xludf.DUMMYFUNCTION("""COMPUTED_VALUE"""),"COMPONENTE 1")</f>
        <v>COMPONENTE 1</v>
      </c>
      <c r="C5" s="89" t="str">
        <f ca="1">IFERROR(__xludf.DUMMYFUNCTION("""COMPUTED_VALUE"""),"Servicios brindados de educación inicial y preescolar para niñas y niños en condición de vulnerabilidad económica brindados en CDI y CAIC, en el 2023.")</f>
        <v>Servicios brindados de educación inicial y preescolar para niñas y niños en condición de vulnerabilidad económica brindados en CDI y CAIC, en el 2023.</v>
      </c>
      <c r="D5" s="93">
        <f ca="1">IFERROR(__xludf.DUMMYFUNCTION("""COMPUTED_VALUE"""),360)</f>
        <v>360</v>
      </c>
      <c r="E5" s="94">
        <f ca="1">IFERROR(__xludf.DUMMYFUNCTION("""COMPUTED_VALUE"""),50)</f>
        <v>50</v>
      </c>
      <c r="F5" s="94">
        <f ca="1">IFERROR(__xludf.DUMMYFUNCTION("""COMPUTED_VALUE"""),38)</f>
        <v>38</v>
      </c>
      <c r="G5" s="82">
        <f ca="1">IFERROR(__xludf.DUMMYFUNCTION("""COMPUTED_VALUE"""),6)</f>
        <v>6</v>
      </c>
      <c r="H5" s="95" t="b">
        <v>1</v>
      </c>
    </row>
    <row r="6" spans="2:9">
      <c r="B6" s="89" t="str">
        <f ca="1">IFERROR(__xludf.DUMMYFUNCTION("""COMPUTED_VALUE"""),"ACTIVIDAD 1.1")</f>
        <v>ACTIVIDAD 1.1</v>
      </c>
      <c r="C6" s="89" t="str">
        <f ca="1">IFERROR(__xludf.DUMMYFUNCTION("""COMPUTED_VALUE"""),"Procesos de formación brindados en CDI, CEDI y CAIC de educación inicial y preescolar, en el 2023.")</f>
        <v>Procesos de formación brindados en CDI, CEDI y CAIC de educación inicial y preescolar, en el 2023.</v>
      </c>
      <c r="D6" s="93">
        <f ca="1">IFERROR(__xludf.DUMMYFUNCTION("""COMPUTED_VALUE"""),1500)</f>
        <v>1500</v>
      </c>
      <c r="E6" s="94">
        <f ca="1">IFERROR(__xludf.DUMMYFUNCTION("""COMPUTED_VALUE"""),50)</f>
        <v>50</v>
      </c>
      <c r="F6" s="94">
        <f ca="1">IFERROR(__xludf.DUMMYFUNCTION("""COMPUTED_VALUE"""),38)</f>
        <v>38</v>
      </c>
      <c r="G6" s="82">
        <f ca="1">IFERROR(__xludf.DUMMYFUNCTION("""COMPUTED_VALUE"""),6)</f>
        <v>6</v>
      </c>
      <c r="H6" s="95" t="b">
        <v>1</v>
      </c>
    </row>
    <row r="7" spans="2:9">
      <c r="B7" s="89" t="str">
        <f ca="1">IFERROR(__xludf.DUMMYFUNCTION("""COMPUTED_VALUE"""),"ACTIVIDAD 1.2")</f>
        <v>ACTIVIDAD 1.2</v>
      </c>
      <c r="C7" s="89" t="str">
        <f ca="1">IFERROR(__xludf.DUMMYFUNCTION("""COMPUTED_VALUE"""),"Actividades educativas realizadas en educación inicial y preescolar en CDI, CEDI y CAIC, en el 2023.")</f>
        <v>Actividades educativas realizadas en educación inicial y preescolar en CDI, CEDI y CAIC, en el 2023.</v>
      </c>
      <c r="D7" s="93">
        <f ca="1">IFERROR(__xludf.DUMMYFUNCTION("""COMPUTED_VALUE"""),36500)</f>
        <v>36500</v>
      </c>
      <c r="E7" s="94">
        <f ca="1">IFERROR(__xludf.DUMMYFUNCTION("""COMPUTED_VALUE"""),4368)</f>
        <v>4368</v>
      </c>
      <c r="F7" s="94">
        <f ca="1">IFERROR(__xludf.DUMMYFUNCTION("""COMPUTED_VALUE"""),4465)</f>
        <v>4465</v>
      </c>
      <c r="G7" s="82">
        <f ca="1">IFERROR(__xludf.DUMMYFUNCTION("""COMPUTED_VALUE"""),2892)</f>
        <v>2892</v>
      </c>
      <c r="H7" s="95" t="b">
        <v>1</v>
      </c>
      <c r="I7" s="81" t="s">
        <v>184</v>
      </c>
    </row>
    <row r="8" spans="2:9">
      <c r="B8" s="89" t="str">
        <f ca="1">IFERROR(__xludf.DUMMYFUNCTION("""COMPUTED_VALUE"""),"COMPONENTE 2")</f>
        <v>COMPONENTE 2</v>
      </c>
      <c r="C8" s="89" t="str">
        <f ca="1">IFERROR(__xludf.DUMMYFUNCTION("""COMPUTED_VALUE"""),"Atenciones terapéuticas brindadas a niñas y niños con barreras de aprendizaje en el Centro de Atención Psicopedagógica Infantil durante el 2023")</f>
        <v>Atenciones terapéuticas brindadas a niñas y niños con barreras de aprendizaje en el Centro de Atención Psicopedagógica Infantil durante el 2023</v>
      </c>
      <c r="D8" s="93">
        <f ca="1">IFERROR(__xludf.DUMMYFUNCTION("""COMPUTED_VALUE"""),600)</f>
        <v>600</v>
      </c>
      <c r="E8" s="94">
        <f ca="1">IFERROR(__xludf.DUMMYFUNCTION("""COMPUTED_VALUE"""),171)</f>
        <v>171</v>
      </c>
      <c r="F8" s="94">
        <f ca="1">IFERROR(__xludf.DUMMYFUNCTION("""COMPUTED_VALUE"""),171)</f>
        <v>171</v>
      </c>
      <c r="G8" s="82">
        <f ca="1">IFERROR(__xludf.DUMMYFUNCTION("""COMPUTED_VALUE"""),160)</f>
        <v>160</v>
      </c>
      <c r="H8" s="95" t="b">
        <v>1</v>
      </c>
    </row>
    <row r="9" spans="2:9">
      <c r="B9" s="49" t="str">
        <f ca="1">IFERROR(__xludf.DUMMYFUNCTION("""COMPUTED_VALUE"""),"ACTIVIDAD  2.1")</f>
        <v>ACTIVIDAD  2.1</v>
      </c>
      <c r="C9" s="89" t="str">
        <f ca="1">IFERROR(__xludf.DUMMYFUNCTION("""COMPUTED_VALUE"""),"Actividades de diagnóstico y valoración psicológica ejecutadas para niñas y niños que requieran atención en el CAPI durante el 2023")</f>
        <v>Actividades de diagnóstico y valoración psicológica ejecutadas para niñas y niños que requieran atención en el CAPI durante el 2023</v>
      </c>
      <c r="D9" s="96">
        <f ca="1">IFERROR(__xludf.DUMMYFUNCTION("""COMPUTED_VALUE"""),210)</f>
        <v>210</v>
      </c>
      <c r="E9" s="82">
        <f ca="1">IFERROR(__xludf.DUMMYFUNCTION("""COMPUTED_VALUE"""),11)</f>
        <v>11</v>
      </c>
      <c r="F9" s="82">
        <f ca="1">IFERROR(__xludf.DUMMYFUNCTION("""COMPUTED_VALUE"""),8)</f>
        <v>8</v>
      </c>
      <c r="G9" s="82">
        <f ca="1">IFERROR(__xludf.DUMMYFUNCTION("""COMPUTED_VALUE"""),2)</f>
        <v>2</v>
      </c>
      <c r="H9" s="95" t="b">
        <v>1</v>
      </c>
      <c r="I9" s="81" t="s">
        <v>184</v>
      </c>
    </row>
    <row r="10" spans="2:9">
      <c r="B10" s="49" t="str">
        <f ca="1">IFERROR(__xludf.DUMMYFUNCTION("""COMPUTED_VALUE"""),"ACTIVIDAD 2.2")</f>
        <v>ACTIVIDAD 2.2</v>
      </c>
      <c r="C10" s="89" t="str">
        <f ca="1">IFERROR(__xludf.DUMMYFUNCTION("""COMPUTED_VALUE"""),"Terapias impartidas para el desarrollo psicosocial de las niñas y los niños durante el 2023")</f>
        <v>Terapias impartidas para el desarrollo psicosocial de las niñas y los niños durante el 2023</v>
      </c>
      <c r="D10" s="96">
        <f ca="1">IFERROR(__xludf.DUMMYFUNCTION("""COMPUTED_VALUE"""),8800)</f>
        <v>8800</v>
      </c>
      <c r="E10" s="82">
        <f ca="1">IFERROR(__xludf.DUMMYFUNCTION("""COMPUTED_VALUE"""),957)</f>
        <v>957</v>
      </c>
      <c r="F10" s="82">
        <f ca="1">IFERROR(__xludf.DUMMYFUNCTION("""COMPUTED_VALUE"""),683)</f>
        <v>683</v>
      </c>
      <c r="G10" s="82">
        <f ca="1">IFERROR(__xludf.DUMMYFUNCTION("""COMPUTED_VALUE"""),589)</f>
        <v>589</v>
      </c>
      <c r="H10" s="95" t="b">
        <v>1</v>
      </c>
    </row>
    <row r="11" spans="2:9">
      <c r="C11" s="89"/>
      <c r="D11" s="90"/>
    </row>
    <row r="12" spans="2:9">
      <c r="C12" s="89"/>
      <c r="D12" s="90"/>
    </row>
    <row r="13" spans="2:9">
      <c r="C13" s="89"/>
      <c r="D13" s="90"/>
    </row>
    <row r="14" spans="2:9">
      <c r="C14" s="89"/>
      <c r="D14" s="90"/>
    </row>
    <row r="15" spans="2:9">
      <c r="C15" s="89"/>
      <c r="D15" s="90"/>
    </row>
    <row r="16" spans="2:9">
      <c r="C16" s="89"/>
      <c r="D16" s="90"/>
    </row>
    <row r="17" spans="3:4">
      <c r="C17" s="89"/>
      <c r="D17" s="90"/>
    </row>
    <row r="18" spans="3:4">
      <c r="C18" s="89"/>
      <c r="D18" s="90"/>
    </row>
    <row r="19" spans="3:4">
      <c r="C19" s="89"/>
      <c r="D19" s="90"/>
    </row>
    <row r="20" spans="3:4">
      <c r="C20" s="89"/>
      <c r="D20" s="90"/>
    </row>
    <row r="21" spans="3:4">
      <c r="C21" s="89"/>
      <c r="D21" s="90"/>
    </row>
    <row r="22" spans="3:4">
      <c r="C22" s="89"/>
      <c r="D22" s="90"/>
    </row>
    <row r="23" spans="3:4">
      <c r="C23" s="89"/>
      <c r="D23" s="90"/>
    </row>
    <row r="24" spans="3:4">
      <c r="C24" s="89"/>
      <c r="D24" s="90"/>
    </row>
    <row r="25" spans="3:4">
      <c r="C25" s="89"/>
      <c r="D25" s="90"/>
    </row>
    <row r="26" spans="3:4">
      <c r="C26" s="89"/>
      <c r="D26" s="90"/>
    </row>
    <row r="27" spans="3:4">
      <c r="C27" s="89"/>
      <c r="D27" s="90"/>
    </row>
    <row r="28" spans="3:4">
      <c r="C28" s="89"/>
      <c r="D28" s="90"/>
    </row>
    <row r="29" spans="3:4">
      <c r="C29" s="89"/>
      <c r="D29" s="90"/>
    </row>
    <row r="30" spans="3:4">
      <c r="C30" s="89"/>
      <c r="D30" s="90"/>
    </row>
    <row r="31" spans="3:4">
      <c r="C31" s="89"/>
      <c r="D31" s="90"/>
    </row>
    <row r="32" spans="3:4">
      <c r="C32" s="89"/>
      <c r="D32" s="90"/>
    </row>
    <row r="33" spans="3:4">
      <c r="C33" s="89"/>
      <c r="D33" s="90"/>
    </row>
    <row r="34" spans="3:4">
      <c r="C34" s="89"/>
      <c r="D34" s="90"/>
    </row>
    <row r="35" spans="3:4">
      <c r="C35" s="89"/>
      <c r="D35" s="90"/>
    </row>
    <row r="36" spans="3:4">
      <c r="C36" s="89"/>
      <c r="D36" s="90"/>
    </row>
    <row r="37" spans="3:4">
      <c r="C37" s="89"/>
      <c r="D37" s="90"/>
    </row>
    <row r="38" spans="3:4">
      <c r="C38" s="89"/>
      <c r="D38" s="90"/>
    </row>
    <row r="39" spans="3:4">
      <c r="C39" s="89"/>
      <c r="D39" s="90"/>
    </row>
    <row r="40" spans="3:4">
      <c r="C40" s="89"/>
      <c r="D40" s="90"/>
    </row>
    <row r="41" spans="3:4">
      <c r="C41" s="89"/>
      <c r="D41" s="90"/>
    </row>
    <row r="42" spans="3:4">
      <c r="C42" s="89"/>
      <c r="D42" s="90"/>
    </row>
    <row r="43" spans="3:4">
      <c r="C43" s="89"/>
      <c r="D43" s="90"/>
    </row>
    <row r="44" spans="3:4">
      <c r="C44" s="89"/>
      <c r="D44" s="90"/>
    </row>
    <row r="45" spans="3:4">
      <c r="C45" s="89"/>
      <c r="D45" s="90"/>
    </row>
    <row r="46" spans="3:4">
      <c r="C46" s="89"/>
      <c r="D46" s="90"/>
    </row>
    <row r="47" spans="3:4">
      <c r="C47" s="89"/>
      <c r="D47" s="90"/>
    </row>
    <row r="48" spans="3:4">
      <c r="C48" s="89"/>
      <c r="D48" s="90"/>
    </row>
    <row r="49" spans="3:4">
      <c r="C49" s="89"/>
      <c r="D49" s="90"/>
    </row>
    <row r="50" spans="3:4">
      <c r="C50" s="89"/>
      <c r="D50" s="90"/>
    </row>
    <row r="51" spans="3:4">
      <c r="C51" s="89"/>
      <c r="D51" s="90"/>
    </row>
    <row r="52" spans="3:4">
      <c r="C52" s="89"/>
      <c r="D52" s="90"/>
    </row>
    <row r="53" spans="3:4">
      <c r="C53" s="89"/>
      <c r="D53" s="90"/>
    </row>
    <row r="54" spans="3:4">
      <c r="C54" s="89"/>
      <c r="D54" s="90"/>
    </row>
    <row r="55" spans="3:4">
      <c r="C55" s="89"/>
      <c r="D55" s="90"/>
    </row>
    <row r="56" spans="3:4">
      <c r="C56" s="89"/>
      <c r="D56" s="90"/>
    </row>
    <row r="57" spans="3:4">
      <c r="C57" s="89"/>
      <c r="D57" s="90"/>
    </row>
    <row r="58" spans="3:4">
      <c r="C58" s="89"/>
      <c r="D58" s="90"/>
    </row>
    <row r="59" spans="3:4">
      <c r="C59" s="89"/>
      <c r="D59" s="90"/>
    </row>
    <row r="60" spans="3:4">
      <c r="C60" s="89"/>
      <c r="D60" s="90"/>
    </row>
    <row r="61" spans="3:4">
      <c r="C61" s="89"/>
      <c r="D61" s="90"/>
    </row>
    <row r="62" spans="3:4">
      <c r="C62" s="89"/>
      <c r="D62" s="90"/>
    </row>
    <row r="63" spans="3:4">
      <c r="C63" s="89"/>
      <c r="D63" s="90"/>
    </row>
    <row r="64" spans="3:4">
      <c r="C64" s="89"/>
      <c r="D64" s="90"/>
    </row>
    <row r="65" spans="3:4">
      <c r="C65" s="89"/>
      <c r="D65" s="90"/>
    </row>
    <row r="66" spans="3:4">
      <c r="C66" s="89"/>
      <c r="D66" s="90"/>
    </row>
    <row r="67" spans="3:4">
      <c r="C67" s="89"/>
      <c r="D67" s="90"/>
    </row>
    <row r="68" spans="3:4">
      <c r="C68" s="89"/>
      <c r="D68" s="90"/>
    </row>
    <row r="69" spans="3:4">
      <c r="C69" s="89"/>
      <c r="D69" s="90"/>
    </row>
    <row r="70" spans="3:4">
      <c r="C70" s="89"/>
      <c r="D70" s="90"/>
    </row>
    <row r="71" spans="3:4">
      <c r="C71" s="89"/>
      <c r="D71" s="90"/>
    </row>
    <row r="72" spans="3:4">
      <c r="C72" s="89"/>
      <c r="D72" s="90"/>
    </row>
    <row r="73" spans="3:4">
      <c r="C73" s="89"/>
      <c r="D73" s="90"/>
    </row>
    <row r="74" spans="3:4">
      <c r="C74" s="89"/>
      <c r="D74" s="90"/>
    </row>
    <row r="75" spans="3:4">
      <c r="C75" s="89"/>
      <c r="D75" s="90"/>
    </row>
    <row r="76" spans="3:4">
      <c r="C76" s="89"/>
      <c r="D76" s="90"/>
    </row>
    <row r="77" spans="3:4">
      <c r="C77" s="89"/>
      <c r="D77" s="90"/>
    </row>
    <row r="78" spans="3:4">
      <c r="C78" s="89"/>
      <c r="D78" s="90"/>
    </row>
    <row r="79" spans="3:4">
      <c r="C79" s="89"/>
      <c r="D79" s="90"/>
    </row>
    <row r="80" spans="3:4">
      <c r="C80" s="89"/>
      <c r="D80" s="90"/>
    </row>
    <row r="81" spans="3:4">
      <c r="C81" s="89"/>
      <c r="D81" s="90"/>
    </row>
    <row r="82" spans="3:4">
      <c r="C82" s="89"/>
      <c r="D82" s="90"/>
    </row>
    <row r="83" spans="3:4">
      <c r="C83" s="89"/>
      <c r="D83" s="90"/>
    </row>
    <row r="84" spans="3:4">
      <c r="C84" s="89"/>
      <c r="D84" s="90"/>
    </row>
    <row r="85" spans="3:4">
      <c r="C85" s="89"/>
      <c r="D85" s="90"/>
    </row>
    <row r="86" spans="3:4">
      <c r="C86" s="89"/>
      <c r="D86" s="90"/>
    </row>
    <row r="87" spans="3:4">
      <c r="C87" s="89"/>
      <c r="D87" s="90"/>
    </row>
    <row r="88" spans="3:4">
      <c r="C88" s="89"/>
      <c r="D88" s="90"/>
    </row>
    <row r="89" spans="3:4">
      <c r="C89" s="89"/>
      <c r="D89" s="90"/>
    </row>
    <row r="90" spans="3:4">
      <c r="C90" s="89"/>
      <c r="D90" s="90"/>
    </row>
    <row r="91" spans="3:4">
      <c r="C91" s="89"/>
      <c r="D91" s="90"/>
    </row>
    <row r="92" spans="3:4">
      <c r="C92" s="89"/>
      <c r="D92" s="90"/>
    </row>
    <row r="93" spans="3:4">
      <c r="C93" s="89"/>
      <c r="D93" s="90"/>
    </row>
    <row r="94" spans="3:4">
      <c r="C94" s="89"/>
      <c r="D94" s="90"/>
    </row>
    <row r="95" spans="3:4">
      <c r="C95" s="89"/>
      <c r="D95" s="90"/>
    </row>
    <row r="96" spans="3:4">
      <c r="C96" s="89"/>
      <c r="D96" s="90"/>
    </row>
    <row r="97" spans="3:4">
      <c r="C97" s="89"/>
      <c r="D97" s="90"/>
    </row>
    <row r="98" spans="3:4">
      <c r="C98" s="89"/>
      <c r="D98" s="90"/>
    </row>
    <row r="99" spans="3:4">
      <c r="C99" s="89"/>
      <c r="D99" s="90"/>
    </row>
    <row r="100" spans="3:4">
      <c r="C100" s="89"/>
      <c r="D100" s="90"/>
    </row>
    <row r="101" spans="3:4">
      <c r="C101" s="89"/>
      <c r="D101" s="90"/>
    </row>
    <row r="102" spans="3:4">
      <c r="C102" s="89"/>
      <c r="D102" s="90"/>
    </row>
    <row r="103" spans="3:4">
      <c r="C103" s="89"/>
      <c r="D103" s="90"/>
    </row>
    <row r="104" spans="3:4">
      <c r="C104" s="89"/>
      <c r="D104" s="90"/>
    </row>
    <row r="105" spans="3:4">
      <c r="C105" s="89"/>
      <c r="D105" s="90"/>
    </row>
    <row r="106" spans="3:4">
      <c r="C106" s="89"/>
      <c r="D106" s="90"/>
    </row>
    <row r="107" spans="3:4">
      <c r="C107" s="89"/>
      <c r="D107" s="90"/>
    </row>
    <row r="108" spans="3:4">
      <c r="C108" s="89"/>
      <c r="D108" s="90"/>
    </row>
    <row r="109" spans="3:4">
      <c r="C109" s="89"/>
      <c r="D109" s="90"/>
    </row>
    <row r="110" spans="3:4">
      <c r="C110" s="89"/>
      <c r="D110" s="90"/>
    </row>
    <row r="111" spans="3:4">
      <c r="C111" s="89"/>
      <c r="D111" s="90"/>
    </row>
    <row r="112" spans="3:4">
      <c r="C112" s="89"/>
      <c r="D112" s="90"/>
    </row>
    <row r="113" spans="3:4">
      <c r="C113" s="89"/>
      <c r="D113" s="90"/>
    </row>
    <row r="114" spans="3:4">
      <c r="C114" s="89"/>
      <c r="D114" s="90"/>
    </row>
    <row r="115" spans="3:4">
      <c r="C115" s="89"/>
      <c r="D115" s="90"/>
    </row>
    <row r="116" spans="3:4">
      <c r="C116" s="89"/>
      <c r="D116" s="90"/>
    </row>
    <row r="117" spans="3:4">
      <c r="C117" s="89"/>
      <c r="D117" s="90"/>
    </row>
    <row r="118" spans="3:4">
      <c r="C118" s="89"/>
      <c r="D118" s="90"/>
    </row>
    <row r="119" spans="3:4">
      <c r="C119" s="89"/>
      <c r="D119" s="90"/>
    </row>
    <row r="120" spans="3:4">
      <c r="C120" s="89"/>
      <c r="D120" s="90"/>
    </row>
    <row r="121" spans="3:4">
      <c r="C121" s="89"/>
      <c r="D121" s="90"/>
    </row>
    <row r="122" spans="3:4">
      <c r="C122" s="89"/>
      <c r="D122" s="90"/>
    </row>
    <row r="123" spans="3:4">
      <c r="C123" s="89"/>
      <c r="D123" s="90"/>
    </row>
    <row r="124" spans="3:4">
      <c r="C124" s="89"/>
      <c r="D124" s="90"/>
    </row>
    <row r="125" spans="3:4">
      <c r="C125" s="89"/>
      <c r="D125" s="90"/>
    </row>
    <row r="126" spans="3:4">
      <c r="C126" s="89"/>
      <c r="D126" s="90"/>
    </row>
    <row r="127" spans="3:4">
      <c r="C127" s="89"/>
      <c r="D127" s="90"/>
    </row>
    <row r="128" spans="3:4">
      <c r="C128" s="89"/>
      <c r="D128" s="90"/>
    </row>
    <row r="129" spans="3:4">
      <c r="C129" s="89"/>
      <c r="D129" s="90"/>
    </row>
    <row r="130" spans="3:4">
      <c r="C130" s="89"/>
      <c r="D130" s="90"/>
    </row>
    <row r="131" spans="3:4">
      <c r="C131" s="89"/>
      <c r="D131" s="90"/>
    </row>
    <row r="132" spans="3:4">
      <c r="C132" s="89"/>
      <c r="D132" s="90"/>
    </row>
    <row r="133" spans="3:4">
      <c r="C133" s="89"/>
      <c r="D133" s="90"/>
    </row>
    <row r="134" spans="3:4">
      <c r="C134" s="89"/>
      <c r="D134" s="90"/>
    </row>
    <row r="135" spans="3:4">
      <c r="C135" s="89"/>
      <c r="D135" s="90"/>
    </row>
    <row r="136" spans="3:4">
      <c r="C136" s="89"/>
      <c r="D136" s="90"/>
    </row>
    <row r="137" spans="3:4">
      <c r="C137" s="89"/>
      <c r="D137" s="90"/>
    </row>
    <row r="138" spans="3:4">
      <c r="C138" s="89"/>
      <c r="D138" s="90"/>
    </row>
    <row r="139" spans="3:4">
      <c r="C139" s="89"/>
      <c r="D139" s="90"/>
    </row>
    <row r="140" spans="3:4">
      <c r="C140" s="89"/>
      <c r="D140" s="90"/>
    </row>
    <row r="141" spans="3:4">
      <c r="C141" s="89"/>
      <c r="D141" s="90"/>
    </row>
    <row r="142" spans="3:4">
      <c r="C142" s="89"/>
      <c r="D142" s="90"/>
    </row>
    <row r="143" spans="3:4">
      <c r="C143" s="89"/>
      <c r="D143" s="90"/>
    </row>
    <row r="144" spans="3:4">
      <c r="C144" s="89"/>
      <c r="D144" s="90"/>
    </row>
    <row r="145" spans="3:4">
      <c r="C145" s="89"/>
      <c r="D145" s="90"/>
    </row>
    <row r="146" spans="3:4">
      <c r="C146" s="89"/>
      <c r="D146" s="90"/>
    </row>
    <row r="147" spans="3:4">
      <c r="C147" s="89"/>
      <c r="D147" s="90"/>
    </row>
    <row r="148" spans="3:4">
      <c r="C148" s="89"/>
      <c r="D148" s="90"/>
    </row>
    <row r="149" spans="3:4">
      <c r="C149" s="89"/>
      <c r="D149" s="90"/>
    </row>
    <row r="150" spans="3:4">
      <c r="C150" s="89"/>
      <c r="D150" s="90"/>
    </row>
    <row r="151" spans="3:4">
      <c r="C151" s="89"/>
      <c r="D151" s="90"/>
    </row>
    <row r="152" spans="3:4">
      <c r="C152" s="89"/>
      <c r="D152" s="90"/>
    </row>
    <row r="153" spans="3:4">
      <c r="C153" s="89"/>
      <c r="D153" s="90"/>
    </row>
    <row r="154" spans="3:4">
      <c r="C154" s="89"/>
      <c r="D154" s="90"/>
    </row>
    <row r="155" spans="3:4">
      <c r="C155" s="89"/>
      <c r="D155" s="90"/>
    </row>
    <row r="156" spans="3:4">
      <c r="C156" s="89"/>
      <c r="D156" s="90"/>
    </row>
    <row r="157" spans="3:4">
      <c r="C157" s="89"/>
      <c r="D157" s="90"/>
    </row>
    <row r="158" spans="3:4">
      <c r="C158" s="89"/>
      <c r="D158" s="90"/>
    </row>
    <row r="159" spans="3:4">
      <c r="C159" s="89"/>
      <c r="D159" s="90"/>
    </row>
    <row r="160" spans="3:4">
      <c r="C160" s="89"/>
      <c r="D160" s="90"/>
    </row>
    <row r="161" spans="3:4">
      <c r="C161" s="89"/>
      <c r="D161" s="90"/>
    </row>
    <row r="162" spans="3:4">
      <c r="C162" s="89"/>
      <c r="D162" s="90"/>
    </row>
    <row r="163" spans="3:4">
      <c r="C163" s="89"/>
      <c r="D163" s="90"/>
    </row>
    <row r="164" spans="3:4">
      <c r="C164" s="89"/>
      <c r="D164" s="90"/>
    </row>
    <row r="165" spans="3:4">
      <c r="C165" s="89"/>
      <c r="D165" s="90"/>
    </row>
    <row r="166" spans="3:4">
      <c r="C166" s="89"/>
      <c r="D166" s="90"/>
    </row>
    <row r="167" spans="3:4">
      <c r="C167" s="89"/>
      <c r="D167" s="90"/>
    </row>
    <row r="168" spans="3:4">
      <c r="C168" s="89"/>
      <c r="D168" s="90"/>
    </row>
    <row r="169" spans="3:4">
      <c r="C169" s="89"/>
      <c r="D169" s="90"/>
    </row>
    <row r="170" spans="3:4">
      <c r="C170" s="89"/>
      <c r="D170" s="90"/>
    </row>
    <row r="171" spans="3:4">
      <c r="C171" s="89"/>
      <c r="D171" s="90"/>
    </row>
    <row r="172" spans="3:4">
      <c r="C172" s="89"/>
      <c r="D172" s="90"/>
    </row>
    <row r="173" spans="3:4">
      <c r="C173" s="89"/>
      <c r="D173" s="90"/>
    </row>
    <row r="174" spans="3:4">
      <c r="C174" s="89"/>
      <c r="D174" s="90"/>
    </row>
    <row r="175" spans="3:4">
      <c r="C175" s="89"/>
      <c r="D175" s="90"/>
    </row>
    <row r="176" spans="3:4">
      <c r="C176" s="89"/>
      <c r="D176" s="90"/>
    </row>
    <row r="177" spans="3:4">
      <c r="C177" s="89"/>
      <c r="D177" s="90"/>
    </row>
    <row r="178" spans="3:4">
      <c r="C178" s="89"/>
      <c r="D178" s="90"/>
    </row>
    <row r="179" spans="3:4">
      <c r="C179" s="89"/>
      <c r="D179" s="90"/>
    </row>
    <row r="180" spans="3:4">
      <c r="C180" s="89"/>
      <c r="D180" s="90"/>
    </row>
    <row r="181" spans="3:4">
      <c r="C181" s="89"/>
      <c r="D181" s="90"/>
    </row>
    <row r="182" spans="3:4">
      <c r="C182" s="89"/>
      <c r="D182" s="90"/>
    </row>
    <row r="183" spans="3:4">
      <c r="C183" s="89"/>
      <c r="D183" s="90"/>
    </row>
    <row r="184" spans="3:4">
      <c r="C184" s="89"/>
      <c r="D184" s="90"/>
    </row>
    <row r="185" spans="3:4">
      <c r="C185" s="89"/>
      <c r="D185" s="90"/>
    </row>
    <row r="186" spans="3:4">
      <c r="C186" s="89"/>
      <c r="D186" s="90"/>
    </row>
    <row r="187" spans="3:4">
      <c r="C187" s="89"/>
      <c r="D187" s="90"/>
    </row>
    <row r="188" spans="3:4">
      <c r="C188" s="89"/>
      <c r="D188" s="90"/>
    </row>
    <row r="189" spans="3:4">
      <c r="C189" s="89"/>
      <c r="D189" s="90"/>
    </row>
    <row r="190" spans="3:4">
      <c r="C190" s="89"/>
      <c r="D190" s="90"/>
    </row>
    <row r="191" spans="3:4">
      <c r="C191" s="89"/>
      <c r="D191" s="90"/>
    </row>
    <row r="192" spans="3:4">
      <c r="C192" s="89"/>
      <c r="D192" s="90"/>
    </row>
    <row r="193" spans="3:4">
      <c r="C193" s="89"/>
      <c r="D193" s="90"/>
    </row>
    <row r="194" spans="3:4">
      <c r="C194" s="89"/>
      <c r="D194" s="90"/>
    </row>
    <row r="195" spans="3:4">
      <c r="C195" s="89"/>
      <c r="D195" s="90"/>
    </row>
    <row r="196" spans="3:4">
      <c r="C196" s="89"/>
      <c r="D196" s="90"/>
    </row>
    <row r="197" spans="3:4">
      <c r="C197" s="89"/>
      <c r="D197" s="90"/>
    </row>
    <row r="198" spans="3:4">
      <c r="C198" s="89"/>
      <c r="D198" s="90"/>
    </row>
    <row r="199" spans="3:4">
      <c r="C199" s="89"/>
      <c r="D199" s="90"/>
    </row>
    <row r="200" spans="3:4">
      <c r="C200" s="89"/>
      <c r="D200" s="90"/>
    </row>
    <row r="201" spans="3:4">
      <c r="C201" s="89"/>
      <c r="D201" s="90"/>
    </row>
    <row r="202" spans="3:4">
      <c r="C202" s="89"/>
      <c r="D202" s="90"/>
    </row>
    <row r="203" spans="3:4">
      <c r="C203" s="89"/>
      <c r="D203" s="90"/>
    </row>
    <row r="204" spans="3:4">
      <c r="C204" s="89"/>
      <c r="D204" s="90"/>
    </row>
    <row r="205" spans="3:4">
      <c r="C205" s="89"/>
      <c r="D205" s="90"/>
    </row>
    <row r="206" spans="3:4">
      <c r="C206" s="89"/>
      <c r="D206" s="90"/>
    </row>
    <row r="207" spans="3:4">
      <c r="C207" s="89"/>
      <c r="D207" s="90"/>
    </row>
    <row r="208" spans="3:4">
      <c r="C208" s="89"/>
      <c r="D208" s="90"/>
    </row>
    <row r="209" spans="3:4">
      <c r="C209" s="89"/>
      <c r="D209" s="90"/>
    </row>
    <row r="210" spans="3:4">
      <c r="C210" s="89"/>
      <c r="D210" s="90"/>
    </row>
    <row r="211" spans="3:4">
      <c r="C211" s="89"/>
      <c r="D211" s="90"/>
    </row>
    <row r="212" spans="3:4">
      <c r="C212" s="89"/>
      <c r="D212" s="90"/>
    </row>
    <row r="213" spans="3:4">
      <c r="C213" s="89"/>
      <c r="D213" s="90"/>
    </row>
    <row r="214" spans="3:4">
      <c r="C214" s="89"/>
      <c r="D214" s="90"/>
    </row>
    <row r="215" spans="3:4">
      <c r="C215" s="89"/>
      <c r="D215" s="90"/>
    </row>
    <row r="216" spans="3:4">
      <c r="C216" s="89"/>
      <c r="D216" s="90"/>
    </row>
    <row r="217" spans="3:4">
      <c r="C217" s="89"/>
      <c r="D217" s="90"/>
    </row>
    <row r="218" spans="3:4">
      <c r="C218" s="89"/>
      <c r="D218" s="90"/>
    </row>
    <row r="219" spans="3:4">
      <c r="C219" s="89"/>
      <c r="D219" s="90"/>
    </row>
    <row r="220" spans="3:4">
      <c r="C220" s="89"/>
      <c r="D220" s="90"/>
    </row>
    <row r="221" spans="3:4">
      <c r="C221" s="89"/>
      <c r="D221" s="90"/>
    </row>
    <row r="222" spans="3:4">
      <c r="C222" s="89"/>
      <c r="D222" s="90"/>
    </row>
    <row r="223" spans="3:4">
      <c r="C223" s="89"/>
      <c r="D223" s="90"/>
    </row>
    <row r="224" spans="3:4">
      <c r="C224" s="89"/>
      <c r="D224" s="90"/>
    </row>
    <row r="225" spans="3:4">
      <c r="C225" s="89"/>
      <c r="D225" s="90"/>
    </row>
    <row r="226" spans="3:4">
      <c r="C226" s="89"/>
      <c r="D226" s="90"/>
    </row>
    <row r="227" spans="3:4">
      <c r="C227" s="89"/>
      <c r="D227" s="90"/>
    </row>
    <row r="228" spans="3:4">
      <c r="C228" s="89"/>
      <c r="D228" s="90"/>
    </row>
    <row r="229" spans="3:4">
      <c r="C229" s="89"/>
      <c r="D229" s="90"/>
    </row>
    <row r="230" spans="3:4">
      <c r="C230" s="89"/>
      <c r="D230" s="90"/>
    </row>
    <row r="231" spans="3:4">
      <c r="C231" s="89"/>
      <c r="D231" s="90"/>
    </row>
    <row r="232" spans="3:4">
      <c r="C232" s="89"/>
      <c r="D232" s="90"/>
    </row>
    <row r="233" spans="3:4">
      <c r="C233" s="89"/>
      <c r="D233" s="90"/>
    </row>
    <row r="234" spans="3:4">
      <c r="C234" s="89"/>
      <c r="D234" s="90"/>
    </row>
    <row r="235" spans="3:4">
      <c r="C235" s="89"/>
      <c r="D235" s="90"/>
    </row>
    <row r="236" spans="3:4">
      <c r="C236" s="89"/>
      <c r="D236" s="90"/>
    </row>
    <row r="237" spans="3:4">
      <c r="C237" s="89"/>
      <c r="D237" s="90"/>
    </row>
    <row r="238" spans="3:4">
      <c r="C238" s="89"/>
      <c r="D238" s="90"/>
    </row>
    <row r="239" spans="3:4">
      <c r="C239" s="89"/>
      <c r="D239" s="90"/>
    </row>
    <row r="240" spans="3:4">
      <c r="C240" s="89"/>
      <c r="D240" s="90"/>
    </row>
    <row r="241" spans="3:4">
      <c r="C241" s="89"/>
      <c r="D241" s="90"/>
    </row>
    <row r="242" spans="3:4">
      <c r="C242" s="89"/>
      <c r="D242" s="90"/>
    </row>
    <row r="243" spans="3:4">
      <c r="C243" s="89"/>
      <c r="D243" s="90"/>
    </row>
    <row r="244" spans="3:4">
      <c r="C244" s="89"/>
      <c r="D244" s="90"/>
    </row>
    <row r="245" spans="3:4">
      <c r="C245" s="89"/>
      <c r="D245" s="90"/>
    </row>
    <row r="246" spans="3:4">
      <c r="C246" s="89"/>
      <c r="D246" s="90"/>
    </row>
    <row r="247" spans="3:4">
      <c r="C247" s="89"/>
      <c r="D247" s="90"/>
    </row>
    <row r="248" spans="3:4">
      <c r="C248" s="89"/>
      <c r="D248" s="90"/>
    </row>
    <row r="249" spans="3:4">
      <c r="C249" s="89"/>
      <c r="D249" s="90"/>
    </row>
    <row r="250" spans="3:4">
      <c r="C250" s="89"/>
      <c r="D250" s="90"/>
    </row>
    <row r="251" spans="3:4">
      <c r="C251" s="89"/>
      <c r="D251" s="90"/>
    </row>
    <row r="252" spans="3:4">
      <c r="C252" s="89"/>
      <c r="D252" s="90"/>
    </row>
    <row r="253" spans="3:4">
      <c r="C253" s="89"/>
      <c r="D253" s="90"/>
    </row>
    <row r="254" spans="3:4">
      <c r="C254" s="89"/>
      <c r="D254" s="90"/>
    </row>
    <row r="255" spans="3:4">
      <c r="C255" s="89"/>
      <c r="D255" s="90"/>
    </row>
    <row r="256" spans="3:4">
      <c r="C256" s="89"/>
      <c r="D256" s="90"/>
    </row>
    <row r="257" spans="3:4">
      <c r="C257" s="89"/>
      <c r="D257" s="90"/>
    </row>
    <row r="258" spans="3:4">
      <c r="C258" s="89"/>
      <c r="D258" s="90"/>
    </row>
    <row r="259" spans="3:4">
      <c r="C259" s="89"/>
      <c r="D259" s="90"/>
    </row>
    <row r="260" spans="3:4">
      <c r="C260" s="89"/>
      <c r="D260" s="90"/>
    </row>
    <row r="261" spans="3:4">
      <c r="C261" s="89"/>
      <c r="D261" s="90"/>
    </row>
    <row r="262" spans="3:4">
      <c r="C262" s="89"/>
      <c r="D262" s="90"/>
    </row>
    <row r="263" spans="3:4">
      <c r="C263" s="89"/>
      <c r="D263" s="90"/>
    </row>
    <row r="264" spans="3:4">
      <c r="C264" s="89"/>
      <c r="D264" s="90"/>
    </row>
    <row r="265" spans="3:4">
      <c r="C265" s="89"/>
      <c r="D265" s="90"/>
    </row>
    <row r="266" spans="3:4">
      <c r="C266" s="89"/>
      <c r="D266" s="90"/>
    </row>
    <row r="267" spans="3:4">
      <c r="C267" s="89"/>
      <c r="D267" s="90"/>
    </row>
    <row r="268" spans="3:4">
      <c r="C268" s="89"/>
      <c r="D268" s="90"/>
    </row>
    <row r="269" spans="3:4">
      <c r="C269" s="89"/>
      <c r="D269" s="90"/>
    </row>
    <row r="270" spans="3:4">
      <c r="C270" s="89"/>
      <c r="D270" s="90"/>
    </row>
    <row r="271" spans="3:4">
      <c r="C271" s="89"/>
      <c r="D271" s="90"/>
    </row>
    <row r="272" spans="3:4">
      <c r="C272" s="89"/>
      <c r="D272" s="90"/>
    </row>
    <row r="273" spans="3:4">
      <c r="C273" s="89"/>
      <c r="D273" s="90"/>
    </row>
    <row r="274" spans="3:4">
      <c r="C274" s="89"/>
      <c r="D274" s="90"/>
    </row>
    <row r="275" spans="3:4">
      <c r="C275" s="89"/>
      <c r="D275" s="90"/>
    </row>
    <row r="276" spans="3:4">
      <c r="C276" s="89"/>
      <c r="D276" s="90"/>
    </row>
    <row r="277" spans="3:4">
      <c r="C277" s="89"/>
      <c r="D277" s="90"/>
    </row>
    <row r="278" spans="3:4">
      <c r="C278" s="89"/>
      <c r="D278" s="90"/>
    </row>
    <row r="279" spans="3:4">
      <c r="C279" s="89"/>
      <c r="D279" s="90"/>
    </row>
    <row r="280" spans="3:4">
      <c r="C280" s="89"/>
      <c r="D280" s="90"/>
    </row>
    <row r="281" spans="3:4">
      <c r="C281" s="89"/>
      <c r="D281" s="90"/>
    </row>
    <row r="282" spans="3:4">
      <c r="C282" s="89"/>
      <c r="D282" s="90"/>
    </row>
    <row r="283" spans="3:4">
      <c r="C283" s="89"/>
      <c r="D283" s="90"/>
    </row>
    <row r="284" spans="3:4">
      <c r="C284" s="89"/>
      <c r="D284" s="90"/>
    </row>
    <row r="285" spans="3:4">
      <c r="C285" s="89"/>
      <c r="D285" s="90"/>
    </row>
    <row r="286" spans="3:4">
      <c r="C286" s="89"/>
      <c r="D286" s="90"/>
    </row>
    <row r="287" spans="3:4">
      <c r="C287" s="89"/>
      <c r="D287" s="90"/>
    </row>
    <row r="288" spans="3:4">
      <c r="C288" s="89"/>
      <c r="D288" s="90"/>
    </row>
    <row r="289" spans="3:4">
      <c r="C289" s="89"/>
      <c r="D289" s="90"/>
    </row>
    <row r="290" spans="3:4">
      <c r="C290" s="89"/>
      <c r="D290" s="90"/>
    </row>
    <row r="291" spans="3:4">
      <c r="C291" s="89"/>
      <c r="D291" s="90"/>
    </row>
    <row r="292" spans="3:4">
      <c r="C292" s="89"/>
      <c r="D292" s="90"/>
    </row>
    <row r="293" spans="3:4">
      <c r="C293" s="89"/>
      <c r="D293" s="90"/>
    </row>
    <row r="294" spans="3:4">
      <c r="C294" s="89"/>
      <c r="D294" s="90"/>
    </row>
    <row r="295" spans="3:4">
      <c r="C295" s="89"/>
      <c r="D295" s="90"/>
    </row>
    <row r="296" spans="3:4">
      <c r="C296" s="89"/>
      <c r="D296" s="90"/>
    </row>
    <row r="297" spans="3:4">
      <c r="C297" s="89"/>
      <c r="D297" s="90"/>
    </row>
    <row r="298" spans="3:4">
      <c r="C298" s="89"/>
      <c r="D298" s="90"/>
    </row>
    <row r="299" spans="3:4">
      <c r="C299" s="89"/>
      <c r="D299" s="90"/>
    </row>
    <row r="300" spans="3:4">
      <c r="C300" s="89"/>
      <c r="D300" s="90"/>
    </row>
    <row r="301" spans="3:4">
      <c r="C301" s="89"/>
      <c r="D301" s="90"/>
    </row>
    <row r="302" spans="3:4">
      <c r="C302" s="89"/>
      <c r="D302" s="90"/>
    </row>
    <row r="303" spans="3:4">
      <c r="C303" s="89"/>
      <c r="D303" s="90"/>
    </row>
    <row r="304" spans="3:4">
      <c r="C304" s="89"/>
      <c r="D304" s="90"/>
    </row>
    <row r="305" spans="3:4">
      <c r="C305" s="89"/>
      <c r="D305" s="90"/>
    </row>
    <row r="306" spans="3:4">
      <c r="C306" s="89"/>
      <c r="D306" s="90"/>
    </row>
    <row r="307" spans="3:4">
      <c r="C307" s="89"/>
      <c r="D307" s="90"/>
    </row>
    <row r="308" spans="3:4">
      <c r="C308" s="89"/>
      <c r="D308" s="90"/>
    </row>
    <row r="309" spans="3:4">
      <c r="C309" s="89"/>
      <c r="D309" s="90"/>
    </row>
    <row r="310" spans="3:4">
      <c r="C310" s="89"/>
      <c r="D310" s="90"/>
    </row>
    <row r="311" spans="3:4">
      <c r="C311" s="89"/>
      <c r="D311" s="90"/>
    </row>
    <row r="312" spans="3:4">
      <c r="C312" s="89"/>
      <c r="D312" s="90"/>
    </row>
    <row r="313" spans="3:4">
      <c r="C313" s="89"/>
      <c r="D313" s="90"/>
    </row>
    <row r="314" spans="3:4">
      <c r="C314" s="89"/>
      <c r="D314" s="90"/>
    </row>
    <row r="315" spans="3:4">
      <c r="C315" s="89"/>
      <c r="D315" s="90"/>
    </row>
    <row r="316" spans="3:4">
      <c r="C316" s="89"/>
      <c r="D316" s="90"/>
    </row>
    <row r="317" spans="3:4">
      <c r="C317" s="89"/>
      <c r="D317" s="90"/>
    </row>
    <row r="318" spans="3:4">
      <c r="C318" s="89"/>
      <c r="D318" s="90"/>
    </row>
    <row r="319" spans="3:4">
      <c r="C319" s="89"/>
      <c r="D319" s="90"/>
    </row>
    <row r="320" spans="3:4">
      <c r="C320" s="89"/>
      <c r="D320" s="90"/>
    </row>
    <row r="321" spans="3:4">
      <c r="C321" s="89"/>
      <c r="D321" s="90"/>
    </row>
    <row r="322" spans="3:4">
      <c r="C322" s="89"/>
      <c r="D322" s="90"/>
    </row>
    <row r="323" spans="3:4">
      <c r="C323" s="89"/>
      <c r="D323" s="90"/>
    </row>
    <row r="324" spans="3:4">
      <c r="C324" s="89"/>
      <c r="D324" s="90"/>
    </row>
    <row r="325" spans="3:4">
      <c r="C325" s="89"/>
      <c r="D325" s="90"/>
    </row>
    <row r="326" spans="3:4">
      <c r="C326" s="89"/>
      <c r="D326" s="90"/>
    </row>
    <row r="327" spans="3:4">
      <c r="C327" s="89"/>
      <c r="D327" s="90"/>
    </row>
    <row r="328" spans="3:4">
      <c r="C328" s="89"/>
      <c r="D328" s="90"/>
    </row>
    <row r="329" spans="3:4">
      <c r="C329" s="89"/>
      <c r="D329" s="90"/>
    </row>
    <row r="330" spans="3:4">
      <c r="C330" s="89"/>
      <c r="D330" s="90"/>
    </row>
    <row r="331" spans="3:4">
      <c r="C331" s="89"/>
      <c r="D331" s="90"/>
    </row>
    <row r="332" spans="3:4">
      <c r="C332" s="89"/>
      <c r="D332" s="90"/>
    </row>
    <row r="333" spans="3:4">
      <c r="C333" s="89"/>
      <c r="D333" s="90"/>
    </row>
    <row r="334" spans="3:4">
      <c r="C334" s="89"/>
      <c r="D334" s="90"/>
    </row>
    <row r="335" spans="3:4">
      <c r="C335" s="89"/>
      <c r="D335" s="90"/>
    </row>
    <row r="336" spans="3:4">
      <c r="C336" s="89"/>
      <c r="D336" s="90"/>
    </row>
    <row r="337" spans="3:4">
      <c r="C337" s="89"/>
      <c r="D337" s="90"/>
    </row>
    <row r="338" spans="3:4">
      <c r="C338" s="89"/>
      <c r="D338" s="90"/>
    </row>
    <row r="339" spans="3:4">
      <c r="C339" s="89"/>
      <c r="D339" s="90"/>
    </row>
    <row r="340" spans="3:4">
      <c r="C340" s="89"/>
      <c r="D340" s="90"/>
    </row>
    <row r="341" spans="3:4">
      <c r="C341" s="89"/>
      <c r="D341" s="90"/>
    </row>
    <row r="342" spans="3:4">
      <c r="C342" s="89"/>
      <c r="D342" s="90"/>
    </row>
    <row r="343" spans="3:4">
      <c r="C343" s="89"/>
      <c r="D343" s="90"/>
    </row>
    <row r="344" spans="3:4">
      <c r="C344" s="89"/>
      <c r="D344" s="90"/>
    </row>
    <row r="345" spans="3:4">
      <c r="C345" s="89"/>
      <c r="D345" s="90"/>
    </row>
    <row r="346" spans="3:4">
      <c r="C346" s="89"/>
      <c r="D346" s="90"/>
    </row>
    <row r="347" spans="3:4">
      <c r="C347" s="89"/>
      <c r="D347" s="90"/>
    </row>
    <row r="348" spans="3:4">
      <c r="C348" s="89"/>
      <c r="D348" s="90"/>
    </row>
    <row r="349" spans="3:4">
      <c r="C349" s="89"/>
      <c r="D349" s="90"/>
    </row>
    <row r="350" spans="3:4">
      <c r="C350" s="89"/>
      <c r="D350" s="90"/>
    </row>
    <row r="351" spans="3:4">
      <c r="C351" s="89"/>
      <c r="D351" s="90"/>
    </row>
    <row r="352" spans="3:4">
      <c r="C352" s="89"/>
      <c r="D352" s="90"/>
    </row>
    <row r="353" spans="3:4">
      <c r="C353" s="89"/>
      <c r="D353" s="90"/>
    </row>
    <row r="354" spans="3:4">
      <c r="C354" s="89"/>
      <c r="D354" s="90"/>
    </row>
    <row r="355" spans="3:4">
      <c r="C355" s="89"/>
      <c r="D355" s="90"/>
    </row>
    <row r="356" spans="3:4">
      <c r="C356" s="89"/>
      <c r="D356" s="90"/>
    </row>
    <row r="357" spans="3:4">
      <c r="C357" s="89"/>
      <c r="D357" s="90"/>
    </row>
    <row r="358" spans="3:4">
      <c r="C358" s="89"/>
      <c r="D358" s="90"/>
    </row>
    <row r="359" spans="3:4">
      <c r="C359" s="89"/>
      <c r="D359" s="90"/>
    </row>
    <row r="360" spans="3:4">
      <c r="C360" s="89"/>
      <c r="D360" s="90"/>
    </row>
    <row r="361" spans="3:4">
      <c r="C361" s="89"/>
      <c r="D361" s="90"/>
    </row>
    <row r="362" spans="3:4">
      <c r="C362" s="89"/>
      <c r="D362" s="90"/>
    </row>
    <row r="363" spans="3:4">
      <c r="C363" s="89"/>
      <c r="D363" s="90"/>
    </row>
    <row r="364" spans="3:4">
      <c r="C364" s="89"/>
      <c r="D364" s="90"/>
    </row>
    <row r="365" spans="3:4">
      <c r="C365" s="89"/>
      <c r="D365" s="90"/>
    </row>
    <row r="366" spans="3:4">
      <c r="C366" s="89"/>
      <c r="D366" s="90"/>
    </row>
    <row r="367" spans="3:4">
      <c r="C367" s="89"/>
      <c r="D367" s="90"/>
    </row>
    <row r="368" spans="3:4">
      <c r="C368" s="89"/>
      <c r="D368" s="90"/>
    </row>
    <row r="369" spans="3:4">
      <c r="C369" s="89"/>
      <c r="D369" s="90"/>
    </row>
    <row r="370" spans="3:4">
      <c r="C370" s="89"/>
      <c r="D370" s="90"/>
    </row>
    <row r="371" spans="3:4">
      <c r="C371" s="89"/>
      <c r="D371" s="90"/>
    </row>
    <row r="372" spans="3:4">
      <c r="C372" s="89"/>
      <c r="D372" s="90"/>
    </row>
    <row r="373" spans="3:4">
      <c r="C373" s="89"/>
      <c r="D373" s="90"/>
    </row>
    <row r="374" spans="3:4">
      <c r="C374" s="89"/>
      <c r="D374" s="90"/>
    </row>
    <row r="375" spans="3:4">
      <c r="C375" s="89"/>
      <c r="D375" s="90"/>
    </row>
    <row r="376" spans="3:4">
      <c r="C376" s="89"/>
      <c r="D376" s="90"/>
    </row>
    <row r="377" spans="3:4">
      <c r="C377" s="89"/>
      <c r="D377" s="90"/>
    </row>
    <row r="378" spans="3:4">
      <c r="C378" s="89"/>
      <c r="D378" s="90"/>
    </row>
    <row r="379" spans="3:4">
      <c r="C379" s="89"/>
      <c r="D379" s="90"/>
    </row>
    <row r="380" spans="3:4">
      <c r="C380" s="89"/>
      <c r="D380" s="90"/>
    </row>
    <row r="381" spans="3:4">
      <c r="C381" s="89"/>
      <c r="D381" s="90"/>
    </row>
    <row r="382" spans="3:4">
      <c r="C382" s="89"/>
      <c r="D382" s="90"/>
    </row>
    <row r="383" spans="3:4">
      <c r="C383" s="89"/>
      <c r="D383" s="90"/>
    </row>
    <row r="384" spans="3:4">
      <c r="C384" s="89"/>
      <c r="D384" s="90"/>
    </row>
    <row r="385" spans="3:4">
      <c r="C385" s="89"/>
      <c r="D385" s="90"/>
    </row>
    <row r="386" spans="3:4">
      <c r="C386" s="89"/>
      <c r="D386" s="90"/>
    </row>
    <row r="387" spans="3:4">
      <c r="C387" s="89"/>
      <c r="D387" s="90"/>
    </row>
    <row r="388" spans="3:4">
      <c r="C388" s="89"/>
      <c r="D388" s="90"/>
    </row>
    <row r="389" spans="3:4">
      <c r="C389" s="89"/>
      <c r="D389" s="90"/>
    </row>
    <row r="390" spans="3:4">
      <c r="C390" s="89"/>
      <c r="D390" s="90"/>
    </row>
    <row r="391" spans="3:4">
      <c r="C391" s="89"/>
      <c r="D391" s="90"/>
    </row>
    <row r="392" spans="3:4">
      <c r="C392" s="89"/>
      <c r="D392" s="90"/>
    </row>
    <row r="393" spans="3:4">
      <c r="C393" s="89"/>
      <c r="D393" s="90"/>
    </row>
    <row r="394" spans="3:4">
      <c r="C394" s="89"/>
      <c r="D394" s="90"/>
    </row>
    <row r="395" spans="3:4">
      <c r="C395" s="89"/>
      <c r="D395" s="90"/>
    </row>
    <row r="396" spans="3:4">
      <c r="C396" s="89"/>
      <c r="D396" s="90"/>
    </row>
    <row r="397" spans="3:4">
      <c r="C397" s="89"/>
      <c r="D397" s="90"/>
    </row>
    <row r="398" spans="3:4">
      <c r="C398" s="89"/>
      <c r="D398" s="90"/>
    </row>
    <row r="399" spans="3:4">
      <c r="C399" s="89"/>
      <c r="D399" s="90"/>
    </row>
    <row r="400" spans="3:4">
      <c r="C400" s="89"/>
      <c r="D400" s="90"/>
    </row>
    <row r="401" spans="3:4">
      <c r="C401" s="89"/>
      <c r="D401" s="90"/>
    </row>
    <row r="402" spans="3:4">
      <c r="C402" s="89"/>
      <c r="D402" s="90"/>
    </row>
    <row r="403" spans="3:4">
      <c r="C403" s="89"/>
      <c r="D403" s="90"/>
    </row>
    <row r="404" spans="3:4">
      <c r="C404" s="89"/>
      <c r="D404" s="90"/>
    </row>
    <row r="405" spans="3:4">
      <c r="C405" s="89"/>
      <c r="D405" s="90"/>
    </row>
    <row r="406" spans="3:4">
      <c r="C406" s="89"/>
      <c r="D406" s="90"/>
    </row>
    <row r="407" spans="3:4">
      <c r="C407" s="89"/>
      <c r="D407" s="90"/>
    </row>
    <row r="408" spans="3:4">
      <c r="C408" s="89"/>
      <c r="D408" s="90"/>
    </row>
    <row r="409" spans="3:4">
      <c r="C409" s="89"/>
      <c r="D409" s="90"/>
    </row>
    <row r="410" spans="3:4">
      <c r="C410" s="89"/>
      <c r="D410" s="90"/>
    </row>
    <row r="411" spans="3:4">
      <c r="C411" s="89"/>
      <c r="D411" s="90"/>
    </row>
    <row r="412" spans="3:4">
      <c r="C412" s="89"/>
      <c r="D412" s="90"/>
    </row>
    <row r="413" spans="3:4">
      <c r="C413" s="89"/>
      <c r="D413" s="90"/>
    </row>
    <row r="414" spans="3:4">
      <c r="C414" s="89"/>
      <c r="D414" s="90"/>
    </row>
    <row r="415" spans="3:4">
      <c r="C415" s="89"/>
      <c r="D415" s="90"/>
    </row>
    <row r="416" spans="3:4">
      <c r="C416" s="89"/>
      <c r="D416" s="90"/>
    </row>
    <row r="417" spans="3:4">
      <c r="C417" s="89"/>
      <c r="D417" s="90"/>
    </row>
    <row r="418" spans="3:4">
      <c r="C418" s="89"/>
      <c r="D418" s="90"/>
    </row>
    <row r="419" spans="3:4">
      <c r="C419" s="89"/>
      <c r="D419" s="90"/>
    </row>
    <row r="420" spans="3:4">
      <c r="C420" s="89"/>
      <c r="D420" s="90"/>
    </row>
    <row r="421" spans="3:4">
      <c r="C421" s="89"/>
      <c r="D421" s="90"/>
    </row>
    <row r="422" spans="3:4">
      <c r="C422" s="89"/>
      <c r="D422" s="90"/>
    </row>
    <row r="423" spans="3:4">
      <c r="C423" s="89"/>
      <c r="D423" s="90"/>
    </row>
    <row r="424" spans="3:4">
      <c r="C424" s="89"/>
      <c r="D424" s="90"/>
    </row>
    <row r="425" spans="3:4">
      <c r="C425" s="89"/>
      <c r="D425" s="90"/>
    </row>
    <row r="426" spans="3:4">
      <c r="C426" s="89"/>
      <c r="D426" s="90"/>
    </row>
    <row r="427" spans="3:4">
      <c r="C427" s="89"/>
      <c r="D427" s="90"/>
    </row>
    <row r="428" spans="3:4">
      <c r="C428" s="89"/>
      <c r="D428" s="90"/>
    </row>
    <row r="429" spans="3:4">
      <c r="C429" s="89"/>
      <c r="D429" s="90"/>
    </row>
    <row r="430" spans="3:4">
      <c r="C430" s="89"/>
      <c r="D430" s="90"/>
    </row>
    <row r="431" spans="3:4">
      <c r="C431" s="89"/>
      <c r="D431" s="90"/>
    </row>
    <row r="432" spans="3:4">
      <c r="C432" s="89"/>
      <c r="D432" s="90"/>
    </row>
    <row r="433" spans="3:4">
      <c r="C433" s="89"/>
      <c r="D433" s="90"/>
    </row>
    <row r="434" spans="3:4">
      <c r="C434" s="89"/>
      <c r="D434" s="90"/>
    </row>
    <row r="435" spans="3:4">
      <c r="C435" s="89"/>
      <c r="D435" s="90"/>
    </row>
    <row r="436" spans="3:4">
      <c r="C436" s="89"/>
      <c r="D436" s="90"/>
    </row>
    <row r="437" spans="3:4">
      <c r="C437" s="89"/>
      <c r="D437" s="90"/>
    </row>
    <row r="438" spans="3:4">
      <c r="C438" s="89"/>
      <c r="D438" s="90"/>
    </row>
    <row r="439" spans="3:4">
      <c r="C439" s="89"/>
      <c r="D439" s="90"/>
    </row>
    <row r="440" spans="3:4">
      <c r="C440" s="89"/>
      <c r="D440" s="90"/>
    </row>
    <row r="441" spans="3:4">
      <c r="C441" s="89"/>
      <c r="D441" s="90"/>
    </row>
    <row r="442" spans="3:4">
      <c r="C442" s="89"/>
      <c r="D442" s="90"/>
    </row>
    <row r="443" spans="3:4">
      <c r="C443" s="89"/>
      <c r="D443" s="90"/>
    </row>
    <row r="444" spans="3:4">
      <c r="C444" s="89"/>
      <c r="D444" s="90"/>
    </row>
    <row r="445" spans="3:4">
      <c r="C445" s="89"/>
      <c r="D445" s="90"/>
    </row>
    <row r="446" spans="3:4">
      <c r="C446" s="89"/>
      <c r="D446" s="90"/>
    </row>
    <row r="447" spans="3:4">
      <c r="C447" s="89"/>
      <c r="D447" s="90"/>
    </row>
    <row r="448" spans="3:4">
      <c r="C448" s="89"/>
      <c r="D448" s="90"/>
    </row>
    <row r="449" spans="3:4">
      <c r="C449" s="89"/>
      <c r="D449" s="90"/>
    </row>
    <row r="450" spans="3:4">
      <c r="C450" s="89"/>
      <c r="D450" s="90"/>
    </row>
    <row r="451" spans="3:4">
      <c r="C451" s="89"/>
      <c r="D451" s="90"/>
    </row>
    <row r="452" spans="3:4">
      <c r="C452" s="89"/>
      <c r="D452" s="90"/>
    </row>
    <row r="453" spans="3:4">
      <c r="C453" s="89"/>
      <c r="D453" s="90"/>
    </row>
    <row r="454" spans="3:4">
      <c r="C454" s="89"/>
      <c r="D454" s="90"/>
    </row>
    <row r="455" spans="3:4">
      <c r="C455" s="89"/>
      <c r="D455" s="90"/>
    </row>
    <row r="456" spans="3:4">
      <c r="C456" s="89"/>
      <c r="D456" s="90"/>
    </row>
    <row r="457" spans="3:4">
      <c r="C457" s="89"/>
      <c r="D457" s="90"/>
    </row>
    <row r="458" spans="3:4">
      <c r="C458" s="89"/>
      <c r="D458" s="90"/>
    </row>
    <row r="459" spans="3:4">
      <c r="C459" s="89"/>
      <c r="D459" s="90"/>
    </row>
    <row r="460" spans="3:4">
      <c r="C460" s="89"/>
      <c r="D460" s="90"/>
    </row>
    <row r="461" spans="3:4">
      <c r="C461" s="89"/>
      <c r="D461" s="90"/>
    </row>
    <row r="462" spans="3:4">
      <c r="C462" s="89"/>
      <c r="D462" s="90"/>
    </row>
    <row r="463" spans="3:4">
      <c r="C463" s="89"/>
      <c r="D463" s="90"/>
    </row>
    <row r="464" spans="3:4">
      <c r="C464" s="89"/>
      <c r="D464" s="90"/>
    </row>
    <row r="465" spans="3:4">
      <c r="C465" s="89"/>
      <c r="D465" s="90"/>
    </row>
    <row r="466" spans="3:4">
      <c r="C466" s="89"/>
      <c r="D466" s="90"/>
    </row>
    <row r="467" spans="3:4">
      <c r="C467" s="89"/>
      <c r="D467" s="90"/>
    </row>
    <row r="468" spans="3:4">
      <c r="C468" s="89"/>
      <c r="D468" s="90"/>
    </row>
    <row r="469" spans="3:4">
      <c r="C469" s="89"/>
      <c r="D469" s="90"/>
    </row>
    <row r="470" spans="3:4">
      <c r="C470" s="89"/>
      <c r="D470" s="90"/>
    </row>
    <row r="471" spans="3:4">
      <c r="C471" s="89"/>
      <c r="D471" s="90"/>
    </row>
    <row r="472" spans="3:4">
      <c r="C472" s="89"/>
      <c r="D472" s="90"/>
    </row>
    <row r="473" spans="3:4">
      <c r="C473" s="89"/>
      <c r="D473" s="90"/>
    </row>
    <row r="474" spans="3:4">
      <c r="C474" s="89"/>
      <c r="D474" s="90"/>
    </row>
    <row r="475" spans="3:4">
      <c r="C475" s="89"/>
      <c r="D475" s="90"/>
    </row>
    <row r="476" spans="3:4">
      <c r="C476" s="89"/>
      <c r="D476" s="90"/>
    </row>
    <row r="477" spans="3:4">
      <c r="C477" s="89"/>
      <c r="D477" s="90"/>
    </row>
    <row r="478" spans="3:4">
      <c r="C478" s="89"/>
      <c r="D478" s="90"/>
    </row>
    <row r="479" spans="3:4">
      <c r="C479" s="89"/>
      <c r="D479" s="90"/>
    </row>
    <row r="480" spans="3:4">
      <c r="C480" s="89"/>
      <c r="D480" s="90"/>
    </row>
    <row r="481" spans="3:4">
      <c r="C481" s="89"/>
      <c r="D481" s="90"/>
    </row>
    <row r="482" spans="3:4">
      <c r="C482" s="89"/>
      <c r="D482" s="90"/>
    </row>
    <row r="483" spans="3:4">
      <c r="C483" s="89"/>
      <c r="D483" s="90"/>
    </row>
    <row r="484" spans="3:4">
      <c r="C484" s="89"/>
      <c r="D484" s="90"/>
    </row>
    <row r="485" spans="3:4">
      <c r="C485" s="89"/>
      <c r="D485" s="90"/>
    </row>
    <row r="486" spans="3:4">
      <c r="C486" s="89"/>
      <c r="D486" s="90"/>
    </row>
    <row r="487" spans="3:4">
      <c r="C487" s="89"/>
      <c r="D487" s="90"/>
    </row>
    <row r="488" spans="3:4">
      <c r="C488" s="89"/>
      <c r="D488" s="90"/>
    </row>
    <row r="489" spans="3:4">
      <c r="C489" s="89"/>
      <c r="D489" s="90"/>
    </row>
    <row r="490" spans="3:4">
      <c r="C490" s="89"/>
      <c r="D490" s="90"/>
    </row>
    <row r="491" spans="3:4">
      <c r="C491" s="89"/>
      <c r="D491" s="90"/>
    </row>
    <row r="492" spans="3:4">
      <c r="C492" s="89"/>
      <c r="D492" s="90"/>
    </row>
    <row r="493" spans="3:4">
      <c r="C493" s="89"/>
      <c r="D493" s="90"/>
    </row>
    <row r="494" spans="3:4">
      <c r="C494" s="89"/>
      <c r="D494" s="90"/>
    </row>
    <row r="495" spans="3:4">
      <c r="C495" s="89"/>
      <c r="D495" s="90"/>
    </row>
    <row r="496" spans="3:4">
      <c r="C496" s="89"/>
      <c r="D496" s="90"/>
    </row>
    <row r="497" spans="3:4">
      <c r="C497" s="89"/>
      <c r="D497" s="90"/>
    </row>
    <row r="498" spans="3:4">
      <c r="C498" s="89"/>
      <c r="D498" s="90"/>
    </row>
    <row r="499" spans="3:4">
      <c r="C499" s="89"/>
      <c r="D499" s="90"/>
    </row>
    <row r="500" spans="3:4">
      <c r="C500" s="89"/>
      <c r="D500" s="90"/>
    </row>
    <row r="501" spans="3:4">
      <c r="C501" s="89"/>
      <c r="D501" s="90"/>
    </row>
    <row r="502" spans="3:4">
      <c r="C502" s="89"/>
      <c r="D502" s="90"/>
    </row>
    <row r="503" spans="3:4">
      <c r="C503" s="89"/>
      <c r="D503" s="90"/>
    </row>
    <row r="504" spans="3:4">
      <c r="C504" s="89"/>
      <c r="D504" s="90"/>
    </row>
    <row r="505" spans="3:4">
      <c r="C505" s="89"/>
      <c r="D505" s="90"/>
    </row>
    <row r="506" spans="3:4">
      <c r="C506" s="89"/>
      <c r="D506" s="90"/>
    </row>
    <row r="507" spans="3:4">
      <c r="C507" s="89"/>
      <c r="D507" s="90"/>
    </row>
    <row r="508" spans="3:4">
      <c r="C508" s="89"/>
      <c r="D508" s="90"/>
    </row>
    <row r="509" spans="3:4">
      <c r="C509" s="89"/>
      <c r="D509" s="90"/>
    </row>
    <row r="510" spans="3:4">
      <c r="C510" s="89"/>
      <c r="D510" s="90"/>
    </row>
    <row r="511" spans="3:4">
      <c r="C511" s="89"/>
      <c r="D511" s="90"/>
    </row>
    <row r="512" spans="3:4">
      <c r="C512" s="89"/>
      <c r="D512" s="90"/>
    </row>
    <row r="513" spans="3:4">
      <c r="C513" s="89"/>
      <c r="D513" s="90"/>
    </row>
    <row r="514" spans="3:4">
      <c r="C514" s="89"/>
      <c r="D514" s="90"/>
    </row>
    <row r="515" spans="3:4">
      <c r="C515" s="89"/>
      <c r="D515" s="90"/>
    </row>
    <row r="516" spans="3:4">
      <c r="C516" s="89"/>
      <c r="D516" s="90"/>
    </row>
    <row r="517" spans="3:4">
      <c r="C517" s="89"/>
      <c r="D517" s="90"/>
    </row>
    <row r="518" spans="3:4">
      <c r="C518" s="89"/>
      <c r="D518" s="90"/>
    </row>
    <row r="519" spans="3:4">
      <c r="C519" s="89"/>
      <c r="D519" s="90"/>
    </row>
    <row r="520" spans="3:4">
      <c r="C520" s="89"/>
      <c r="D520" s="90"/>
    </row>
    <row r="521" spans="3:4">
      <c r="C521" s="89"/>
      <c r="D521" s="90"/>
    </row>
    <row r="522" spans="3:4">
      <c r="C522" s="89"/>
      <c r="D522" s="90"/>
    </row>
    <row r="523" spans="3:4">
      <c r="C523" s="89"/>
      <c r="D523" s="90"/>
    </row>
    <row r="524" spans="3:4">
      <c r="C524" s="89"/>
      <c r="D524" s="90"/>
    </row>
    <row r="525" spans="3:4">
      <c r="C525" s="89"/>
      <c r="D525" s="90"/>
    </row>
    <row r="526" spans="3:4">
      <c r="C526" s="89"/>
      <c r="D526" s="90"/>
    </row>
    <row r="527" spans="3:4">
      <c r="C527" s="89"/>
      <c r="D527" s="90"/>
    </row>
    <row r="528" spans="3:4">
      <c r="C528" s="89"/>
      <c r="D528" s="90"/>
    </row>
    <row r="529" spans="3:4">
      <c r="C529" s="89"/>
      <c r="D529" s="90"/>
    </row>
    <row r="530" spans="3:4">
      <c r="C530" s="89"/>
      <c r="D530" s="90"/>
    </row>
    <row r="531" spans="3:4">
      <c r="C531" s="89"/>
      <c r="D531" s="90"/>
    </row>
    <row r="532" spans="3:4">
      <c r="C532" s="89"/>
      <c r="D532" s="90"/>
    </row>
    <row r="533" spans="3:4">
      <c r="C533" s="89"/>
      <c r="D533" s="90"/>
    </row>
    <row r="534" spans="3:4">
      <c r="C534" s="89"/>
      <c r="D534" s="90"/>
    </row>
    <row r="535" spans="3:4">
      <c r="C535" s="89"/>
      <c r="D535" s="90"/>
    </row>
    <row r="536" spans="3:4">
      <c r="C536" s="89"/>
      <c r="D536" s="90"/>
    </row>
    <row r="537" spans="3:4">
      <c r="C537" s="89"/>
      <c r="D537" s="90"/>
    </row>
    <row r="538" spans="3:4">
      <c r="C538" s="89"/>
      <c r="D538" s="90"/>
    </row>
    <row r="539" spans="3:4">
      <c r="C539" s="89"/>
      <c r="D539" s="90"/>
    </row>
    <row r="540" spans="3:4">
      <c r="C540" s="89"/>
      <c r="D540" s="90"/>
    </row>
    <row r="541" spans="3:4">
      <c r="C541" s="89"/>
      <c r="D541" s="90"/>
    </row>
    <row r="542" spans="3:4">
      <c r="C542" s="89"/>
      <c r="D542" s="90"/>
    </row>
    <row r="543" spans="3:4">
      <c r="C543" s="89"/>
      <c r="D543" s="90"/>
    </row>
    <row r="544" spans="3:4">
      <c r="C544" s="89"/>
      <c r="D544" s="90"/>
    </row>
    <row r="545" spans="3:4">
      <c r="C545" s="89"/>
      <c r="D545" s="90"/>
    </row>
    <row r="546" spans="3:4">
      <c r="C546" s="89"/>
      <c r="D546" s="90"/>
    </row>
    <row r="547" spans="3:4">
      <c r="C547" s="89"/>
      <c r="D547" s="90"/>
    </row>
    <row r="548" spans="3:4">
      <c r="C548" s="89"/>
      <c r="D548" s="90"/>
    </row>
    <row r="549" spans="3:4">
      <c r="C549" s="89"/>
      <c r="D549" s="90"/>
    </row>
    <row r="550" spans="3:4">
      <c r="C550" s="89"/>
      <c r="D550" s="90"/>
    </row>
    <row r="551" spans="3:4">
      <c r="C551" s="89"/>
      <c r="D551" s="90"/>
    </row>
    <row r="552" spans="3:4">
      <c r="C552" s="89"/>
      <c r="D552" s="90"/>
    </row>
    <row r="553" spans="3:4">
      <c r="C553" s="89"/>
      <c r="D553" s="90"/>
    </row>
    <row r="554" spans="3:4">
      <c r="C554" s="89"/>
      <c r="D554" s="90"/>
    </row>
    <row r="555" spans="3:4">
      <c r="C555" s="89"/>
      <c r="D555" s="90"/>
    </row>
    <row r="556" spans="3:4">
      <c r="C556" s="89"/>
      <c r="D556" s="90"/>
    </row>
    <row r="557" spans="3:4">
      <c r="C557" s="89"/>
      <c r="D557" s="90"/>
    </row>
    <row r="558" spans="3:4">
      <c r="C558" s="89"/>
      <c r="D558" s="90"/>
    </row>
    <row r="559" spans="3:4">
      <c r="C559" s="89"/>
      <c r="D559" s="90"/>
    </row>
    <row r="560" spans="3:4">
      <c r="C560" s="89"/>
      <c r="D560" s="90"/>
    </row>
    <row r="561" spans="3:4">
      <c r="C561" s="89"/>
      <c r="D561" s="90"/>
    </row>
    <row r="562" spans="3:4">
      <c r="C562" s="89"/>
      <c r="D562" s="90"/>
    </row>
    <row r="563" spans="3:4">
      <c r="C563" s="89"/>
      <c r="D563" s="90"/>
    </row>
    <row r="564" spans="3:4">
      <c r="C564" s="89"/>
      <c r="D564" s="90"/>
    </row>
    <row r="565" spans="3:4">
      <c r="C565" s="89"/>
      <c r="D565" s="90"/>
    </row>
    <row r="566" spans="3:4">
      <c r="C566" s="89"/>
      <c r="D566" s="90"/>
    </row>
    <row r="567" spans="3:4">
      <c r="C567" s="89"/>
      <c r="D567" s="90"/>
    </row>
    <row r="568" spans="3:4">
      <c r="C568" s="89"/>
      <c r="D568" s="90"/>
    </row>
    <row r="569" spans="3:4">
      <c r="C569" s="89"/>
      <c r="D569" s="90"/>
    </row>
    <row r="570" spans="3:4">
      <c r="C570" s="89"/>
      <c r="D570" s="90"/>
    </row>
    <row r="571" spans="3:4">
      <c r="C571" s="89"/>
      <c r="D571" s="90"/>
    </row>
    <row r="572" spans="3:4">
      <c r="C572" s="89"/>
      <c r="D572" s="90"/>
    </row>
    <row r="573" spans="3:4">
      <c r="C573" s="89"/>
      <c r="D573" s="90"/>
    </row>
    <row r="574" spans="3:4">
      <c r="C574" s="89"/>
      <c r="D574" s="90"/>
    </row>
    <row r="575" spans="3:4">
      <c r="C575" s="89"/>
      <c r="D575" s="90"/>
    </row>
    <row r="576" spans="3:4">
      <c r="C576" s="89"/>
      <c r="D576" s="90"/>
    </row>
    <row r="577" spans="3:4">
      <c r="C577" s="89"/>
      <c r="D577" s="90"/>
    </row>
    <row r="578" spans="3:4">
      <c r="C578" s="89"/>
      <c r="D578" s="90"/>
    </row>
    <row r="579" spans="3:4">
      <c r="C579" s="89"/>
      <c r="D579" s="90"/>
    </row>
    <row r="580" spans="3:4">
      <c r="C580" s="89"/>
      <c r="D580" s="90"/>
    </row>
    <row r="581" spans="3:4">
      <c r="C581" s="89"/>
      <c r="D581" s="90"/>
    </row>
    <row r="582" spans="3:4">
      <c r="C582" s="89"/>
      <c r="D582" s="90"/>
    </row>
    <row r="583" spans="3:4">
      <c r="C583" s="89"/>
      <c r="D583" s="90"/>
    </row>
    <row r="584" spans="3:4">
      <c r="C584" s="89"/>
      <c r="D584" s="90"/>
    </row>
    <row r="585" spans="3:4">
      <c r="C585" s="89"/>
      <c r="D585" s="90"/>
    </row>
    <row r="586" spans="3:4">
      <c r="C586" s="89"/>
      <c r="D586" s="90"/>
    </row>
    <row r="587" spans="3:4">
      <c r="C587" s="89"/>
      <c r="D587" s="90"/>
    </row>
    <row r="588" spans="3:4">
      <c r="C588" s="89"/>
      <c r="D588" s="90"/>
    </row>
    <row r="589" spans="3:4">
      <c r="C589" s="89"/>
      <c r="D589" s="90"/>
    </row>
    <row r="590" spans="3:4">
      <c r="C590" s="89"/>
      <c r="D590" s="90"/>
    </row>
    <row r="591" spans="3:4">
      <c r="C591" s="89"/>
      <c r="D591" s="90"/>
    </row>
    <row r="592" spans="3:4">
      <c r="C592" s="89"/>
      <c r="D592" s="90"/>
    </row>
    <row r="593" spans="3:4">
      <c r="C593" s="89"/>
      <c r="D593" s="90"/>
    </row>
    <row r="594" spans="3:4">
      <c r="C594" s="89"/>
      <c r="D594" s="90"/>
    </row>
    <row r="595" spans="3:4">
      <c r="C595" s="89"/>
      <c r="D595" s="90"/>
    </row>
    <row r="596" spans="3:4">
      <c r="C596" s="89"/>
      <c r="D596" s="90"/>
    </row>
    <row r="597" spans="3:4">
      <c r="C597" s="89"/>
      <c r="D597" s="90"/>
    </row>
    <row r="598" spans="3:4">
      <c r="C598" s="89"/>
      <c r="D598" s="90"/>
    </row>
    <row r="599" spans="3:4">
      <c r="C599" s="89"/>
      <c r="D599" s="90"/>
    </row>
    <row r="600" spans="3:4">
      <c r="C600" s="89"/>
      <c r="D600" s="90"/>
    </row>
    <row r="601" spans="3:4">
      <c r="C601" s="89"/>
      <c r="D601" s="90"/>
    </row>
    <row r="602" spans="3:4">
      <c r="C602" s="89"/>
      <c r="D602" s="90"/>
    </row>
    <row r="603" spans="3:4">
      <c r="C603" s="89"/>
      <c r="D603" s="90"/>
    </row>
    <row r="604" spans="3:4">
      <c r="C604" s="89"/>
      <c r="D604" s="90"/>
    </row>
    <row r="605" spans="3:4">
      <c r="C605" s="89"/>
      <c r="D605" s="90"/>
    </row>
    <row r="606" spans="3:4">
      <c r="C606" s="89"/>
      <c r="D606" s="90"/>
    </row>
    <row r="607" spans="3:4">
      <c r="C607" s="89"/>
      <c r="D607" s="90"/>
    </row>
    <row r="608" spans="3:4">
      <c r="C608" s="89"/>
      <c r="D608" s="90"/>
    </row>
    <row r="609" spans="3:4">
      <c r="C609" s="89"/>
      <c r="D609" s="90"/>
    </row>
    <row r="610" spans="3:4">
      <c r="C610" s="89"/>
      <c r="D610" s="90"/>
    </row>
    <row r="611" spans="3:4">
      <c r="C611" s="89"/>
      <c r="D611" s="90"/>
    </row>
    <row r="612" spans="3:4">
      <c r="C612" s="89"/>
      <c r="D612" s="90"/>
    </row>
    <row r="613" spans="3:4">
      <c r="C613" s="89"/>
      <c r="D613" s="90"/>
    </row>
    <row r="614" spans="3:4">
      <c r="C614" s="89"/>
      <c r="D614" s="90"/>
    </row>
    <row r="615" spans="3:4">
      <c r="C615" s="89"/>
      <c r="D615" s="90"/>
    </row>
    <row r="616" spans="3:4">
      <c r="C616" s="89"/>
      <c r="D616" s="90"/>
    </row>
    <row r="617" spans="3:4">
      <c r="C617" s="89"/>
      <c r="D617" s="90"/>
    </row>
    <row r="618" spans="3:4">
      <c r="C618" s="89"/>
      <c r="D618" s="90"/>
    </row>
    <row r="619" spans="3:4">
      <c r="C619" s="89"/>
      <c r="D619" s="90"/>
    </row>
    <row r="620" spans="3:4">
      <c r="C620" s="89"/>
      <c r="D620" s="90"/>
    </row>
    <row r="621" spans="3:4">
      <c r="C621" s="89"/>
      <c r="D621" s="90"/>
    </row>
    <row r="622" spans="3:4">
      <c r="C622" s="89"/>
      <c r="D622" s="90"/>
    </row>
    <row r="623" spans="3:4">
      <c r="C623" s="89"/>
      <c r="D623" s="90"/>
    </row>
    <row r="624" spans="3:4">
      <c r="C624" s="89"/>
      <c r="D624" s="90"/>
    </row>
    <row r="625" spans="3:4">
      <c r="C625" s="89"/>
      <c r="D625" s="90"/>
    </row>
    <row r="626" spans="3:4">
      <c r="C626" s="89"/>
      <c r="D626" s="90"/>
    </row>
    <row r="627" spans="3:4">
      <c r="C627" s="89"/>
      <c r="D627" s="90"/>
    </row>
    <row r="628" spans="3:4">
      <c r="C628" s="89"/>
      <c r="D628" s="90"/>
    </row>
    <row r="629" spans="3:4">
      <c r="C629" s="89"/>
      <c r="D629" s="90"/>
    </row>
    <row r="630" spans="3:4">
      <c r="C630" s="89"/>
      <c r="D630" s="90"/>
    </row>
    <row r="631" spans="3:4">
      <c r="C631" s="89"/>
      <c r="D631" s="90"/>
    </row>
    <row r="632" spans="3:4">
      <c r="C632" s="89"/>
      <c r="D632" s="90"/>
    </row>
    <row r="633" spans="3:4">
      <c r="C633" s="89"/>
      <c r="D633" s="90"/>
    </row>
    <row r="634" spans="3:4">
      <c r="C634" s="89"/>
      <c r="D634" s="90"/>
    </row>
    <row r="635" spans="3:4">
      <c r="C635" s="89"/>
      <c r="D635" s="90"/>
    </row>
    <row r="636" spans="3:4">
      <c r="C636" s="89"/>
      <c r="D636" s="90"/>
    </row>
    <row r="637" spans="3:4">
      <c r="C637" s="89"/>
      <c r="D637" s="90"/>
    </row>
    <row r="638" spans="3:4">
      <c r="C638" s="89"/>
      <c r="D638" s="90"/>
    </row>
    <row r="639" spans="3:4">
      <c r="C639" s="89"/>
      <c r="D639" s="90"/>
    </row>
    <row r="640" spans="3:4">
      <c r="C640" s="89"/>
      <c r="D640" s="90"/>
    </row>
    <row r="641" spans="3:4">
      <c r="C641" s="89"/>
      <c r="D641" s="90"/>
    </row>
    <row r="642" spans="3:4">
      <c r="C642" s="89"/>
      <c r="D642" s="90"/>
    </row>
    <row r="643" spans="3:4">
      <c r="C643" s="89"/>
      <c r="D643" s="90"/>
    </row>
    <row r="644" spans="3:4">
      <c r="C644" s="89"/>
      <c r="D644" s="90"/>
    </row>
    <row r="645" spans="3:4">
      <c r="C645" s="89"/>
      <c r="D645" s="90"/>
    </row>
    <row r="646" spans="3:4">
      <c r="C646" s="89"/>
      <c r="D646" s="90"/>
    </row>
    <row r="647" spans="3:4">
      <c r="C647" s="89"/>
      <c r="D647" s="90"/>
    </row>
    <row r="648" spans="3:4">
      <c r="C648" s="89"/>
      <c r="D648" s="90"/>
    </row>
    <row r="649" spans="3:4">
      <c r="C649" s="89"/>
      <c r="D649" s="90"/>
    </row>
    <row r="650" spans="3:4">
      <c r="C650" s="89"/>
      <c r="D650" s="90"/>
    </row>
    <row r="651" spans="3:4">
      <c r="C651" s="89"/>
      <c r="D651" s="90"/>
    </row>
    <row r="652" spans="3:4">
      <c r="C652" s="89"/>
      <c r="D652" s="90"/>
    </row>
    <row r="653" spans="3:4">
      <c r="C653" s="89"/>
      <c r="D653" s="90"/>
    </row>
    <row r="654" spans="3:4">
      <c r="C654" s="89"/>
      <c r="D654" s="90"/>
    </row>
    <row r="655" spans="3:4">
      <c r="C655" s="89"/>
      <c r="D655" s="90"/>
    </row>
    <row r="656" spans="3:4">
      <c r="C656" s="89"/>
      <c r="D656" s="90"/>
    </row>
    <row r="657" spans="3:4">
      <c r="C657" s="89"/>
      <c r="D657" s="90"/>
    </row>
    <row r="658" spans="3:4">
      <c r="C658" s="89"/>
      <c r="D658" s="90"/>
    </row>
    <row r="659" spans="3:4">
      <c r="C659" s="89"/>
      <c r="D659" s="90"/>
    </row>
    <row r="660" spans="3:4">
      <c r="C660" s="89"/>
      <c r="D660" s="90"/>
    </row>
    <row r="661" spans="3:4">
      <c r="C661" s="89"/>
      <c r="D661" s="90"/>
    </row>
    <row r="662" spans="3:4">
      <c r="C662" s="89"/>
      <c r="D662" s="90"/>
    </row>
    <row r="663" spans="3:4">
      <c r="C663" s="89"/>
      <c r="D663" s="90"/>
    </row>
    <row r="664" spans="3:4">
      <c r="C664" s="89"/>
      <c r="D664" s="90"/>
    </row>
    <row r="665" spans="3:4">
      <c r="C665" s="89"/>
      <c r="D665" s="90"/>
    </row>
    <row r="666" spans="3:4">
      <c r="C666" s="89"/>
      <c r="D666" s="90"/>
    </row>
    <row r="667" spans="3:4">
      <c r="C667" s="89"/>
      <c r="D667" s="90"/>
    </row>
    <row r="668" spans="3:4">
      <c r="C668" s="89"/>
      <c r="D668" s="90"/>
    </row>
    <row r="669" spans="3:4">
      <c r="C669" s="89"/>
      <c r="D669" s="90"/>
    </row>
    <row r="670" spans="3:4">
      <c r="C670" s="89"/>
      <c r="D670" s="90"/>
    </row>
    <row r="671" spans="3:4">
      <c r="C671" s="89"/>
      <c r="D671" s="90"/>
    </row>
    <row r="672" spans="3:4">
      <c r="C672" s="89"/>
      <c r="D672" s="90"/>
    </row>
    <row r="673" spans="3:4">
      <c r="C673" s="89"/>
      <c r="D673" s="90"/>
    </row>
    <row r="674" spans="3:4">
      <c r="C674" s="89"/>
      <c r="D674" s="90"/>
    </row>
    <row r="675" spans="3:4">
      <c r="C675" s="89"/>
      <c r="D675" s="90"/>
    </row>
    <row r="676" spans="3:4">
      <c r="C676" s="89"/>
      <c r="D676" s="90"/>
    </row>
    <row r="677" spans="3:4">
      <c r="C677" s="89"/>
      <c r="D677" s="90"/>
    </row>
    <row r="678" spans="3:4">
      <c r="C678" s="89"/>
      <c r="D678" s="90"/>
    </row>
    <row r="679" spans="3:4">
      <c r="C679" s="89"/>
      <c r="D679" s="90"/>
    </row>
    <row r="680" spans="3:4">
      <c r="C680" s="89"/>
      <c r="D680" s="90"/>
    </row>
    <row r="681" spans="3:4">
      <c r="C681" s="89"/>
      <c r="D681" s="90"/>
    </row>
    <row r="682" spans="3:4">
      <c r="C682" s="89"/>
      <c r="D682" s="90"/>
    </row>
    <row r="683" spans="3:4">
      <c r="C683" s="89"/>
      <c r="D683" s="90"/>
    </row>
    <row r="684" spans="3:4">
      <c r="C684" s="89"/>
      <c r="D684" s="90"/>
    </row>
    <row r="685" spans="3:4">
      <c r="C685" s="89"/>
      <c r="D685" s="90"/>
    </row>
    <row r="686" spans="3:4">
      <c r="C686" s="89"/>
      <c r="D686" s="90"/>
    </row>
    <row r="687" spans="3:4">
      <c r="C687" s="89"/>
      <c r="D687" s="90"/>
    </row>
    <row r="688" spans="3:4">
      <c r="C688" s="89"/>
      <c r="D688" s="90"/>
    </row>
    <row r="689" spans="3:4">
      <c r="C689" s="89"/>
      <c r="D689" s="90"/>
    </row>
    <row r="690" spans="3:4">
      <c r="C690" s="89"/>
      <c r="D690" s="90"/>
    </row>
    <row r="691" spans="3:4">
      <c r="C691" s="89"/>
      <c r="D691" s="90"/>
    </row>
    <row r="692" spans="3:4">
      <c r="C692" s="89"/>
      <c r="D692" s="90"/>
    </row>
    <row r="693" spans="3:4">
      <c r="C693" s="89"/>
      <c r="D693" s="90"/>
    </row>
    <row r="694" spans="3:4">
      <c r="C694" s="89"/>
      <c r="D694" s="90"/>
    </row>
    <row r="695" spans="3:4">
      <c r="C695" s="89"/>
      <c r="D695" s="90"/>
    </row>
    <row r="696" spans="3:4">
      <c r="C696" s="89"/>
      <c r="D696" s="90"/>
    </row>
    <row r="697" spans="3:4">
      <c r="C697" s="89"/>
      <c r="D697" s="90"/>
    </row>
    <row r="698" spans="3:4">
      <c r="C698" s="89"/>
      <c r="D698" s="90"/>
    </row>
    <row r="699" spans="3:4">
      <c r="C699" s="89"/>
      <c r="D699" s="90"/>
    </row>
    <row r="700" spans="3:4">
      <c r="C700" s="89"/>
      <c r="D700" s="90"/>
    </row>
    <row r="701" spans="3:4">
      <c r="C701" s="89"/>
      <c r="D701" s="90"/>
    </row>
    <row r="702" spans="3:4">
      <c r="C702" s="89"/>
      <c r="D702" s="90"/>
    </row>
    <row r="703" spans="3:4">
      <c r="C703" s="89"/>
      <c r="D703" s="90"/>
    </row>
    <row r="704" spans="3:4">
      <c r="C704" s="89"/>
      <c r="D704" s="90"/>
    </row>
    <row r="705" spans="3:4">
      <c r="C705" s="89"/>
      <c r="D705" s="90"/>
    </row>
    <row r="706" spans="3:4">
      <c r="C706" s="89"/>
      <c r="D706" s="90"/>
    </row>
    <row r="707" spans="3:4">
      <c r="C707" s="89"/>
      <c r="D707" s="90"/>
    </row>
    <row r="708" spans="3:4">
      <c r="C708" s="89"/>
      <c r="D708" s="90"/>
    </row>
    <row r="709" spans="3:4">
      <c r="C709" s="89"/>
      <c r="D709" s="90"/>
    </row>
    <row r="710" spans="3:4">
      <c r="C710" s="89"/>
      <c r="D710" s="90"/>
    </row>
    <row r="711" spans="3:4">
      <c r="C711" s="89"/>
      <c r="D711" s="90"/>
    </row>
    <row r="712" spans="3:4">
      <c r="C712" s="89"/>
      <c r="D712" s="90"/>
    </row>
    <row r="713" spans="3:4">
      <c r="C713" s="89"/>
      <c r="D713" s="90"/>
    </row>
    <row r="714" spans="3:4">
      <c r="C714" s="89"/>
      <c r="D714" s="90"/>
    </row>
    <row r="715" spans="3:4">
      <c r="C715" s="89"/>
      <c r="D715" s="90"/>
    </row>
    <row r="716" spans="3:4">
      <c r="C716" s="89"/>
      <c r="D716" s="90"/>
    </row>
    <row r="717" spans="3:4">
      <c r="C717" s="89"/>
      <c r="D717" s="90"/>
    </row>
    <row r="718" spans="3:4">
      <c r="C718" s="89"/>
      <c r="D718" s="90"/>
    </row>
    <row r="719" spans="3:4">
      <c r="C719" s="89"/>
      <c r="D719" s="90"/>
    </row>
    <row r="720" spans="3:4">
      <c r="C720" s="89"/>
      <c r="D720" s="90"/>
    </row>
    <row r="721" spans="3:4">
      <c r="C721" s="89"/>
      <c r="D721" s="90"/>
    </row>
    <row r="722" spans="3:4">
      <c r="C722" s="89"/>
      <c r="D722" s="90"/>
    </row>
    <row r="723" spans="3:4">
      <c r="C723" s="89"/>
      <c r="D723" s="90"/>
    </row>
    <row r="724" spans="3:4">
      <c r="C724" s="89"/>
      <c r="D724" s="90"/>
    </row>
    <row r="725" spans="3:4">
      <c r="C725" s="89"/>
      <c r="D725" s="90"/>
    </row>
    <row r="726" spans="3:4">
      <c r="C726" s="89"/>
      <c r="D726" s="90"/>
    </row>
    <row r="727" spans="3:4">
      <c r="C727" s="89"/>
      <c r="D727" s="90"/>
    </row>
    <row r="728" spans="3:4">
      <c r="C728" s="89"/>
      <c r="D728" s="90"/>
    </row>
    <row r="729" spans="3:4">
      <c r="C729" s="89"/>
      <c r="D729" s="90"/>
    </row>
    <row r="730" spans="3:4">
      <c r="C730" s="89"/>
      <c r="D730" s="90"/>
    </row>
    <row r="731" spans="3:4">
      <c r="C731" s="89"/>
      <c r="D731" s="90"/>
    </row>
    <row r="732" spans="3:4">
      <c r="C732" s="89"/>
      <c r="D732" s="90"/>
    </row>
    <row r="733" spans="3:4">
      <c r="C733" s="89"/>
      <c r="D733" s="90"/>
    </row>
    <row r="734" spans="3:4">
      <c r="C734" s="89"/>
      <c r="D734" s="90"/>
    </row>
    <row r="735" spans="3:4">
      <c r="C735" s="89"/>
      <c r="D735" s="90"/>
    </row>
    <row r="736" spans="3:4">
      <c r="C736" s="89"/>
      <c r="D736" s="90"/>
    </row>
    <row r="737" spans="3:4">
      <c r="C737" s="89"/>
      <c r="D737" s="90"/>
    </row>
    <row r="738" spans="3:4">
      <c r="C738" s="89"/>
      <c r="D738" s="90"/>
    </row>
    <row r="739" spans="3:4">
      <c r="C739" s="89"/>
      <c r="D739" s="90"/>
    </row>
    <row r="740" spans="3:4">
      <c r="C740" s="89"/>
      <c r="D740" s="90"/>
    </row>
    <row r="741" spans="3:4">
      <c r="C741" s="89"/>
      <c r="D741" s="90"/>
    </row>
    <row r="742" spans="3:4">
      <c r="C742" s="89"/>
      <c r="D742" s="90"/>
    </row>
    <row r="743" spans="3:4">
      <c r="C743" s="89"/>
      <c r="D743" s="90"/>
    </row>
    <row r="744" spans="3:4">
      <c r="C744" s="89"/>
      <c r="D744" s="90"/>
    </row>
    <row r="745" spans="3:4">
      <c r="C745" s="89"/>
      <c r="D745" s="90"/>
    </row>
    <row r="746" spans="3:4">
      <c r="C746" s="89"/>
      <c r="D746" s="90"/>
    </row>
    <row r="747" spans="3:4">
      <c r="C747" s="89"/>
      <c r="D747" s="90"/>
    </row>
    <row r="748" spans="3:4">
      <c r="C748" s="89"/>
      <c r="D748" s="90"/>
    </row>
    <row r="749" spans="3:4">
      <c r="C749" s="89"/>
      <c r="D749" s="90"/>
    </row>
    <row r="750" spans="3:4">
      <c r="C750" s="89"/>
      <c r="D750" s="90"/>
    </row>
    <row r="751" spans="3:4">
      <c r="C751" s="89"/>
      <c r="D751" s="90"/>
    </row>
    <row r="752" spans="3:4">
      <c r="C752" s="89"/>
      <c r="D752" s="90"/>
    </row>
    <row r="753" spans="3:4">
      <c r="C753" s="89"/>
      <c r="D753" s="90"/>
    </row>
    <row r="754" spans="3:4">
      <c r="C754" s="89"/>
      <c r="D754" s="90"/>
    </row>
    <row r="755" spans="3:4">
      <c r="C755" s="89"/>
      <c r="D755" s="90"/>
    </row>
    <row r="756" spans="3:4">
      <c r="C756" s="89"/>
      <c r="D756" s="90"/>
    </row>
    <row r="757" spans="3:4">
      <c r="C757" s="89"/>
      <c r="D757" s="90"/>
    </row>
    <row r="758" spans="3:4">
      <c r="C758" s="89"/>
      <c r="D758" s="90"/>
    </row>
    <row r="759" spans="3:4">
      <c r="C759" s="89"/>
      <c r="D759" s="90"/>
    </row>
    <row r="760" spans="3:4">
      <c r="C760" s="89"/>
      <c r="D760" s="90"/>
    </row>
    <row r="761" spans="3:4">
      <c r="C761" s="89"/>
      <c r="D761" s="90"/>
    </row>
    <row r="762" spans="3:4">
      <c r="C762" s="89"/>
      <c r="D762" s="90"/>
    </row>
    <row r="763" spans="3:4">
      <c r="C763" s="89"/>
      <c r="D763" s="90"/>
    </row>
    <row r="764" spans="3:4">
      <c r="C764" s="89"/>
      <c r="D764" s="90"/>
    </row>
    <row r="765" spans="3:4">
      <c r="C765" s="89"/>
      <c r="D765" s="90"/>
    </row>
    <row r="766" spans="3:4">
      <c r="C766" s="89"/>
      <c r="D766" s="90"/>
    </row>
    <row r="767" spans="3:4">
      <c r="C767" s="89"/>
      <c r="D767" s="90"/>
    </row>
    <row r="768" spans="3:4">
      <c r="C768" s="89"/>
      <c r="D768" s="90"/>
    </row>
    <row r="769" spans="3:4">
      <c r="C769" s="89"/>
      <c r="D769" s="90"/>
    </row>
    <row r="770" spans="3:4">
      <c r="C770" s="89"/>
      <c r="D770" s="90"/>
    </row>
    <row r="771" spans="3:4">
      <c r="C771" s="89"/>
      <c r="D771" s="90"/>
    </row>
    <row r="772" spans="3:4">
      <c r="C772" s="89"/>
      <c r="D772" s="90"/>
    </row>
    <row r="773" spans="3:4">
      <c r="C773" s="89"/>
      <c r="D773" s="90"/>
    </row>
    <row r="774" spans="3:4">
      <c r="C774" s="89"/>
      <c r="D774" s="90"/>
    </row>
    <row r="775" spans="3:4">
      <c r="C775" s="89"/>
      <c r="D775" s="90"/>
    </row>
    <row r="776" spans="3:4">
      <c r="C776" s="89"/>
      <c r="D776" s="90"/>
    </row>
    <row r="777" spans="3:4">
      <c r="C777" s="89"/>
      <c r="D777" s="90"/>
    </row>
    <row r="778" spans="3:4">
      <c r="C778" s="89"/>
      <c r="D778" s="90"/>
    </row>
    <row r="779" spans="3:4">
      <c r="C779" s="89"/>
      <c r="D779" s="90"/>
    </row>
    <row r="780" spans="3:4">
      <c r="C780" s="89"/>
      <c r="D780" s="90"/>
    </row>
    <row r="781" spans="3:4">
      <c r="C781" s="89"/>
      <c r="D781" s="90"/>
    </row>
    <row r="782" spans="3:4">
      <c r="C782" s="89"/>
      <c r="D782" s="90"/>
    </row>
    <row r="783" spans="3:4">
      <c r="C783" s="89"/>
      <c r="D783" s="90"/>
    </row>
    <row r="784" spans="3:4">
      <c r="C784" s="89"/>
      <c r="D784" s="90"/>
    </row>
    <row r="785" spans="3:4">
      <c r="C785" s="89"/>
      <c r="D785" s="90"/>
    </row>
    <row r="786" spans="3:4">
      <c r="C786" s="89"/>
      <c r="D786" s="90"/>
    </row>
    <row r="787" spans="3:4">
      <c r="C787" s="89"/>
      <c r="D787" s="90"/>
    </row>
    <row r="788" spans="3:4">
      <c r="C788" s="89"/>
      <c r="D788" s="90"/>
    </row>
    <row r="789" spans="3:4">
      <c r="C789" s="89"/>
      <c r="D789" s="90"/>
    </row>
    <row r="790" spans="3:4">
      <c r="C790" s="89"/>
      <c r="D790" s="90"/>
    </row>
    <row r="791" spans="3:4">
      <c r="C791" s="89"/>
      <c r="D791" s="90"/>
    </row>
    <row r="792" spans="3:4">
      <c r="C792" s="89"/>
      <c r="D792" s="90"/>
    </row>
    <row r="793" spans="3:4">
      <c r="C793" s="89"/>
      <c r="D793" s="90"/>
    </row>
    <row r="794" spans="3:4">
      <c r="C794" s="89"/>
      <c r="D794" s="90"/>
    </row>
    <row r="795" spans="3:4">
      <c r="C795" s="89"/>
      <c r="D795" s="90"/>
    </row>
    <row r="796" spans="3:4">
      <c r="C796" s="89"/>
      <c r="D796" s="90"/>
    </row>
    <row r="797" spans="3:4">
      <c r="C797" s="89"/>
      <c r="D797" s="90"/>
    </row>
    <row r="798" spans="3:4">
      <c r="C798" s="89"/>
      <c r="D798" s="90"/>
    </row>
    <row r="799" spans="3:4">
      <c r="C799" s="89"/>
      <c r="D799" s="90"/>
    </row>
    <row r="800" spans="3:4">
      <c r="C800" s="89"/>
      <c r="D800" s="90"/>
    </row>
    <row r="801" spans="3:4">
      <c r="C801" s="89"/>
      <c r="D801" s="90"/>
    </row>
    <row r="802" spans="3:4">
      <c r="C802" s="89"/>
      <c r="D802" s="90"/>
    </row>
    <row r="803" spans="3:4">
      <c r="C803" s="89"/>
      <c r="D803" s="90"/>
    </row>
    <row r="804" spans="3:4">
      <c r="C804" s="89"/>
      <c r="D804" s="90"/>
    </row>
    <row r="805" spans="3:4">
      <c r="C805" s="89"/>
      <c r="D805" s="90"/>
    </row>
    <row r="806" spans="3:4">
      <c r="C806" s="89"/>
      <c r="D806" s="90"/>
    </row>
    <row r="807" spans="3:4">
      <c r="C807" s="89"/>
      <c r="D807" s="90"/>
    </row>
    <row r="808" spans="3:4">
      <c r="C808" s="89"/>
      <c r="D808" s="90"/>
    </row>
    <row r="809" spans="3:4">
      <c r="C809" s="89"/>
      <c r="D809" s="90"/>
    </row>
    <row r="810" spans="3:4">
      <c r="C810" s="89"/>
      <c r="D810" s="90"/>
    </row>
    <row r="811" spans="3:4">
      <c r="C811" s="89"/>
      <c r="D811" s="90"/>
    </row>
    <row r="812" spans="3:4">
      <c r="C812" s="89"/>
      <c r="D812" s="90"/>
    </row>
    <row r="813" spans="3:4">
      <c r="C813" s="89"/>
      <c r="D813" s="90"/>
    </row>
    <row r="814" spans="3:4">
      <c r="C814" s="89"/>
      <c r="D814" s="90"/>
    </row>
    <row r="815" spans="3:4">
      <c r="C815" s="89"/>
      <c r="D815" s="90"/>
    </row>
    <row r="816" spans="3:4">
      <c r="C816" s="89"/>
      <c r="D816" s="90"/>
    </row>
    <row r="817" spans="3:4">
      <c r="C817" s="89"/>
      <c r="D817" s="90"/>
    </row>
    <row r="818" spans="3:4">
      <c r="C818" s="89"/>
      <c r="D818" s="90"/>
    </row>
    <row r="819" spans="3:4">
      <c r="C819" s="89"/>
      <c r="D819" s="90"/>
    </row>
    <row r="820" spans="3:4">
      <c r="C820" s="89"/>
      <c r="D820" s="90"/>
    </row>
    <row r="821" spans="3:4">
      <c r="C821" s="89"/>
      <c r="D821" s="90"/>
    </row>
    <row r="822" spans="3:4">
      <c r="C822" s="89"/>
      <c r="D822" s="90"/>
    </row>
    <row r="823" spans="3:4">
      <c r="C823" s="89"/>
      <c r="D823" s="90"/>
    </row>
    <row r="824" spans="3:4">
      <c r="C824" s="89"/>
      <c r="D824" s="90"/>
    </row>
    <row r="825" spans="3:4">
      <c r="C825" s="89"/>
      <c r="D825" s="90"/>
    </row>
    <row r="826" spans="3:4">
      <c r="C826" s="89"/>
      <c r="D826" s="90"/>
    </row>
    <row r="827" spans="3:4">
      <c r="C827" s="89"/>
      <c r="D827" s="90"/>
    </row>
    <row r="828" spans="3:4">
      <c r="C828" s="89"/>
      <c r="D828" s="90"/>
    </row>
    <row r="829" spans="3:4">
      <c r="C829" s="89"/>
      <c r="D829" s="90"/>
    </row>
    <row r="830" spans="3:4">
      <c r="C830" s="89"/>
      <c r="D830" s="90"/>
    </row>
    <row r="831" spans="3:4">
      <c r="C831" s="89"/>
      <c r="D831" s="90"/>
    </row>
    <row r="832" spans="3:4">
      <c r="C832" s="89"/>
      <c r="D832" s="90"/>
    </row>
    <row r="833" spans="3:4">
      <c r="C833" s="89"/>
      <c r="D833" s="90"/>
    </row>
    <row r="834" spans="3:4">
      <c r="C834" s="89"/>
      <c r="D834" s="90"/>
    </row>
    <row r="835" spans="3:4">
      <c r="C835" s="89"/>
      <c r="D835" s="90"/>
    </row>
    <row r="836" spans="3:4">
      <c r="C836" s="89"/>
      <c r="D836" s="90"/>
    </row>
    <row r="837" spans="3:4">
      <c r="C837" s="89"/>
      <c r="D837" s="90"/>
    </row>
    <row r="838" spans="3:4">
      <c r="C838" s="89"/>
      <c r="D838" s="90"/>
    </row>
    <row r="839" spans="3:4">
      <c r="C839" s="89"/>
      <c r="D839" s="90"/>
    </row>
    <row r="840" spans="3:4">
      <c r="C840" s="89"/>
      <c r="D840" s="90"/>
    </row>
    <row r="841" spans="3:4">
      <c r="C841" s="89"/>
      <c r="D841" s="90"/>
    </row>
    <row r="842" spans="3:4">
      <c r="C842" s="89"/>
      <c r="D842" s="90"/>
    </row>
    <row r="843" spans="3:4">
      <c r="C843" s="89"/>
      <c r="D843" s="90"/>
    </row>
    <row r="844" spans="3:4">
      <c r="C844" s="89"/>
      <c r="D844" s="90"/>
    </row>
    <row r="845" spans="3:4">
      <c r="C845" s="89"/>
      <c r="D845" s="90"/>
    </row>
    <row r="846" spans="3:4">
      <c r="C846" s="89"/>
      <c r="D846" s="90"/>
    </row>
    <row r="847" spans="3:4">
      <c r="C847" s="89"/>
      <c r="D847" s="90"/>
    </row>
    <row r="848" spans="3:4">
      <c r="C848" s="89"/>
      <c r="D848" s="90"/>
    </row>
    <row r="849" spans="3:4">
      <c r="C849" s="89"/>
      <c r="D849" s="90"/>
    </row>
    <row r="850" spans="3:4">
      <c r="C850" s="89"/>
      <c r="D850" s="90"/>
    </row>
    <row r="851" spans="3:4">
      <c r="C851" s="89"/>
      <c r="D851" s="90"/>
    </row>
    <row r="852" spans="3:4">
      <c r="C852" s="89"/>
      <c r="D852" s="90"/>
    </row>
    <row r="853" spans="3:4">
      <c r="C853" s="89"/>
      <c r="D853" s="90"/>
    </row>
    <row r="854" spans="3:4">
      <c r="C854" s="89"/>
      <c r="D854" s="90"/>
    </row>
    <row r="855" spans="3:4">
      <c r="C855" s="89"/>
      <c r="D855" s="90"/>
    </row>
    <row r="856" spans="3:4">
      <c r="C856" s="89"/>
      <c r="D856" s="90"/>
    </row>
    <row r="857" spans="3:4">
      <c r="C857" s="89"/>
      <c r="D857" s="90"/>
    </row>
    <row r="858" spans="3:4">
      <c r="C858" s="89"/>
      <c r="D858" s="90"/>
    </row>
    <row r="859" spans="3:4">
      <c r="C859" s="89"/>
      <c r="D859" s="90"/>
    </row>
    <row r="860" spans="3:4">
      <c r="C860" s="89"/>
      <c r="D860" s="90"/>
    </row>
    <row r="861" spans="3:4">
      <c r="C861" s="89"/>
      <c r="D861" s="90"/>
    </row>
    <row r="862" spans="3:4">
      <c r="C862" s="89"/>
      <c r="D862" s="90"/>
    </row>
    <row r="863" spans="3:4">
      <c r="C863" s="89"/>
      <c r="D863" s="90"/>
    </row>
    <row r="864" spans="3:4">
      <c r="C864" s="89"/>
      <c r="D864" s="90"/>
    </row>
    <row r="865" spans="3:4">
      <c r="C865" s="89"/>
      <c r="D865" s="90"/>
    </row>
    <row r="866" spans="3:4">
      <c r="C866" s="89"/>
      <c r="D866" s="90"/>
    </row>
    <row r="867" spans="3:4">
      <c r="C867" s="89"/>
      <c r="D867" s="90"/>
    </row>
    <row r="868" spans="3:4">
      <c r="C868" s="89"/>
      <c r="D868" s="90"/>
    </row>
    <row r="869" spans="3:4">
      <c r="C869" s="89"/>
      <c r="D869" s="90"/>
    </row>
    <row r="870" spans="3:4">
      <c r="C870" s="89"/>
      <c r="D870" s="90"/>
    </row>
    <row r="871" spans="3:4">
      <c r="C871" s="89"/>
      <c r="D871" s="90"/>
    </row>
    <row r="872" spans="3:4">
      <c r="C872" s="89"/>
      <c r="D872" s="90"/>
    </row>
    <row r="873" spans="3:4">
      <c r="C873" s="89"/>
      <c r="D873" s="90"/>
    </row>
    <row r="874" spans="3:4">
      <c r="C874" s="89"/>
      <c r="D874" s="90"/>
    </row>
    <row r="875" spans="3:4">
      <c r="C875" s="89"/>
      <c r="D875" s="90"/>
    </row>
    <row r="876" spans="3:4">
      <c r="C876" s="89"/>
      <c r="D876" s="90"/>
    </row>
    <row r="877" spans="3:4">
      <c r="C877" s="89"/>
      <c r="D877" s="90"/>
    </row>
    <row r="878" spans="3:4">
      <c r="C878" s="89"/>
      <c r="D878" s="90"/>
    </row>
    <row r="879" spans="3:4">
      <c r="C879" s="89"/>
      <c r="D879" s="90"/>
    </row>
    <row r="880" spans="3:4">
      <c r="C880" s="89"/>
      <c r="D880" s="90"/>
    </row>
    <row r="881" spans="3:4">
      <c r="C881" s="89"/>
      <c r="D881" s="90"/>
    </row>
    <row r="882" spans="3:4">
      <c r="C882" s="89"/>
      <c r="D882" s="90"/>
    </row>
    <row r="883" spans="3:4">
      <c r="C883" s="89"/>
      <c r="D883" s="90"/>
    </row>
    <row r="884" spans="3:4">
      <c r="C884" s="89"/>
      <c r="D884" s="90"/>
    </row>
    <row r="885" spans="3:4">
      <c r="C885" s="89"/>
      <c r="D885" s="90"/>
    </row>
    <row r="886" spans="3:4">
      <c r="C886" s="89"/>
      <c r="D886" s="90"/>
    </row>
    <row r="887" spans="3:4">
      <c r="C887" s="89"/>
      <c r="D887" s="90"/>
    </row>
    <row r="888" spans="3:4">
      <c r="C888" s="89"/>
      <c r="D888" s="90"/>
    </row>
    <row r="889" spans="3:4">
      <c r="C889" s="89"/>
      <c r="D889" s="90"/>
    </row>
    <row r="890" spans="3:4">
      <c r="C890" s="89"/>
      <c r="D890" s="90"/>
    </row>
    <row r="891" spans="3:4">
      <c r="C891" s="89"/>
      <c r="D891" s="90"/>
    </row>
    <row r="892" spans="3:4">
      <c r="C892" s="89"/>
      <c r="D892" s="90"/>
    </row>
    <row r="893" spans="3:4">
      <c r="C893" s="89"/>
      <c r="D893" s="90"/>
    </row>
    <row r="894" spans="3:4">
      <c r="C894" s="89"/>
      <c r="D894" s="90"/>
    </row>
    <row r="895" spans="3:4">
      <c r="C895" s="89"/>
      <c r="D895" s="90"/>
    </row>
    <row r="896" spans="3:4">
      <c r="C896" s="89"/>
      <c r="D896" s="90"/>
    </row>
    <row r="897" spans="3:4">
      <c r="C897" s="89"/>
      <c r="D897" s="90"/>
    </row>
    <row r="898" spans="3:4">
      <c r="C898" s="89"/>
      <c r="D898" s="90"/>
    </row>
    <row r="899" spans="3:4">
      <c r="C899" s="89"/>
      <c r="D899" s="90"/>
    </row>
    <row r="900" spans="3:4">
      <c r="C900" s="89"/>
      <c r="D900" s="90"/>
    </row>
    <row r="901" spans="3:4">
      <c r="C901" s="89"/>
      <c r="D901" s="90"/>
    </row>
    <row r="902" spans="3:4">
      <c r="C902" s="89"/>
      <c r="D902" s="90"/>
    </row>
    <row r="903" spans="3:4">
      <c r="C903" s="89"/>
      <c r="D903" s="90"/>
    </row>
    <row r="904" spans="3:4">
      <c r="C904" s="89"/>
      <c r="D904" s="90"/>
    </row>
    <row r="905" spans="3:4">
      <c r="C905" s="89"/>
      <c r="D905" s="90"/>
    </row>
    <row r="906" spans="3:4">
      <c r="C906" s="89"/>
      <c r="D906" s="90"/>
    </row>
    <row r="907" spans="3:4">
      <c r="C907" s="89"/>
      <c r="D907" s="90"/>
    </row>
    <row r="908" spans="3:4">
      <c r="C908" s="89"/>
      <c r="D908" s="90"/>
    </row>
    <row r="909" spans="3:4">
      <c r="C909" s="89"/>
      <c r="D909" s="90"/>
    </row>
    <row r="910" spans="3:4">
      <c r="C910" s="89"/>
      <c r="D910" s="90"/>
    </row>
    <row r="911" spans="3:4">
      <c r="C911" s="89"/>
      <c r="D911" s="90"/>
    </row>
    <row r="912" spans="3:4">
      <c r="C912" s="89"/>
      <c r="D912" s="90"/>
    </row>
    <row r="913" spans="3:4">
      <c r="C913" s="89"/>
      <c r="D913" s="90"/>
    </row>
    <row r="914" spans="3:4">
      <c r="C914" s="89"/>
      <c r="D914" s="90"/>
    </row>
    <row r="915" spans="3:4">
      <c r="C915" s="89"/>
      <c r="D915" s="90"/>
    </row>
    <row r="916" spans="3:4">
      <c r="C916" s="89"/>
      <c r="D916" s="90"/>
    </row>
    <row r="917" spans="3:4">
      <c r="C917" s="89"/>
      <c r="D917" s="90"/>
    </row>
    <row r="918" spans="3:4">
      <c r="C918" s="89"/>
      <c r="D918" s="90"/>
    </row>
    <row r="919" spans="3:4">
      <c r="C919" s="89"/>
      <c r="D919" s="90"/>
    </row>
    <row r="920" spans="3:4">
      <c r="C920" s="89"/>
      <c r="D920" s="90"/>
    </row>
    <row r="921" spans="3:4">
      <c r="C921" s="89"/>
      <c r="D921" s="90"/>
    </row>
    <row r="922" spans="3:4">
      <c r="C922" s="89"/>
      <c r="D922" s="90"/>
    </row>
    <row r="923" spans="3:4">
      <c r="C923" s="89"/>
      <c r="D923" s="90"/>
    </row>
    <row r="924" spans="3:4">
      <c r="C924" s="89"/>
      <c r="D924" s="90"/>
    </row>
    <row r="925" spans="3:4">
      <c r="C925" s="89"/>
      <c r="D925" s="90"/>
    </row>
    <row r="926" spans="3:4">
      <c r="C926" s="89"/>
      <c r="D926" s="90"/>
    </row>
    <row r="927" spans="3:4">
      <c r="C927" s="89"/>
      <c r="D927" s="90"/>
    </row>
    <row r="928" spans="3:4">
      <c r="C928" s="89"/>
      <c r="D928" s="90"/>
    </row>
    <row r="929" spans="3:4">
      <c r="C929" s="89"/>
      <c r="D929" s="90"/>
    </row>
    <row r="930" spans="3:4">
      <c r="C930" s="89"/>
      <c r="D930" s="90"/>
    </row>
    <row r="931" spans="3:4">
      <c r="C931" s="89"/>
      <c r="D931" s="90"/>
    </row>
    <row r="932" spans="3:4">
      <c r="C932" s="89"/>
      <c r="D932" s="90"/>
    </row>
    <row r="933" spans="3:4">
      <c r="C933" s="89"/>
      <c r="D933" s="90"/>
    </row>
    <row r="934" spans="3:4">
      <c r="C934" s="89"/>
      <c r="D934" s="90"/>
    </row>
    <row r="935" spans="3:4">
      <c r="C935" s="89"/>
      <c r="D935" s="90"/>
    </row>
    <row r="936" spans="3:4">
      <c r="C936" s="89"/>
      <c r="D936" s="90"/>
    </row>
    <row r="937" spans="3:4">
      <c r="C937" s="89"/>
      <c r="D937" s="90"/>
    </row>
    <row r="938" spans="3:4">
      <c r="C938" s="89"/>
      <c r="D938" s="90"/>
    </row>
    <row r="939" spans="3:4">
      <c r="C939" s="89"/>
      <c r="D939" s="90"/>
    </row>
    <row r="940" spans="3:4">
      <c r="C940" s="89"/>
      <c r="D940" s="90"/>
    </row>
    <row r="941" spans="3:4">
      <c r="C941" s="89"/>
      <c r="D941" s="90"/>
    </row>
    <row r="942" spans="3:4">
      <c r="C942" s="89"/>
      <c r="D942" s="90"/>
    </row>
    <row r="943" spans="3:4">
      <c r="C943" s="89"/>
      <c r="D943" s="90"/>
    </row>
    <row r="944" spans="3:4">
      <c r="C944" s="89"/>
      <c r="D944" s="90"/>
    </row>
    <row r="945" spans="3:4">
      <c r="C945" s="89"/>
      <c r="D945" s="90"/>
    </row>
    <row r="946" spans="3:4">
      <c r="C946" s="89"/>
      <c r="D946" s="90"/>
    </row>
    <row r="947" spans="3:4">
      <c r="C947" s="89"/>
      <c r="D947" s="90"/>
    </row>
    <row r="948" spans="3:4">
      <c r="C948" s="89"/>
      <c r="D948" s="90"/>
    </row>
    <row r="949" spans="3:4">
      <c r="C949" s="89"/>
      <c r="D949" s="90"/>
    </row>
    <row r="950" spans="3:4">
      <c r="C950" s="89"/>
      <c r="D950" s="90"/>
    </row>
    <row r="951" spans="3:4">
      <c r="C951" s="89"/>
      <c r="D951" s="90"/>
    </row>
    <row r="952" spans="3:4">
      <c r="C952" s="89"/>
      <c r="D952" s="90"/>
    </row>
    <row r="953" spans="3:4">
      <c r="C953" s="89"/>
      <c r="D953" s="90"/>
    </row>
    <row r="954" spans="3:4">
      <c r="C954" s="89"/>
      <c r="D954" s="90"/>
    </row>
    <row r="955" spans="3:4">
      <c r="C955" s="89"/>
      <c r="D955" s="90"/>
    </row>
    <row r="956" spans="3:4">
      <c r="C956" s="89"/>
      <c r="D956" s="90"/>
    </row>
    <row r="957" spans="3:4">
      <c r="C957" s="89"/>
      <c r="D957" s="90"/>
    </row>
    <row r="958" spans="3:4">
      <c r="C958" s="89"/>
      <c r="D958" s="90"/>
    </row>
    <row r="959" spans="3:4">
      <c r="C959" s="89"/>
      <c r="D959" s="90"/>
    </row>
    <row r="960" spans="3:4">
      <c r="C960" s="89"/>
      <c r="D960" s="90"/>
    </row>
    <row r="961" spans="3:4">
      <c r="C961" s="89"/>
      <c r="D961" s="90"/>
    </row>
    <row r="962" spans="3:4">
      <c r="C962" s="89"/>
      <c r="D962" s="90"/>
    </row>
    <row r="963" spans="3:4">
      <c r="C963" s="89"/>
      <c r="D963" s="90"/>
    </row>
    <row r="964" spans="3:4">
      <c r="C964" s="89"/>
      <c r="D964" s="90"/>
    </row>
    <row r="965" spans="3:4">
      <c r="C965" s="89"/>
      <c r="D965" s="90"/>
    </row>
    <row r="966" spans="3:4">
      <c r="C966" s="89"/>
      <c r="D966" s="90"/>
    </row>
    <row r="967" spans="3:4">
      <c r="C967" s="89"/>
      <c r="D967" s="90"/>
    </row>
    <row r="968" spans="3:4">
      <c r="C968" s="89"/>
      <c r="D968" s="90"/>
    </row>
    <row r="969" spans="3:4">
      <c r="C969" s="89"/>
      <c r="D969" s="90"/>
    </row>
    <row r="970" spans="3:4">
      <c r="C970" s="89"/>
      <c r="D970" s="90"/>
    </row>
    <row r="971" spans="3:4">
      <c r="C971" s="89"/>
      <c r="D971" s="90"/>
    </row>
    <row r="972" spans="3:4">
      <c r="C972" s="89"/>
      <c r="D972" s="90"/>
    </row>
    <row r="973" spans="3:4">
      <c r="C973" s="89"/>
      <c r="D973" s="90"/>
    </row>
    <row r="974" spans="3:4">
      <c r="C974" s="89"/>
      <c r="D974" s="90"/>
    </row>
    <row r="975" spans="3:4">
      <c r="C975" s="89"/>
      <c r="D975" s="90"/>
    </row>
    <row r="976" spans="3:4">
      <c r="C976" s="89"/>
      <c r="D976" s="90"/>
    </row>
    <row r="977" spans="3:4">
      <c r="C977" s="89"/>
      <c r="D977" s="90"/>
    </row>
    <row r="978" spans="3:4">
      <c r="C978" s="89"/>
      <c r="D978" s="90"/>
    </row>
    <row r="979" spans="3:4">
      <c r="C979" s="89"/>
      <c r="D979" s="90"/>
    </row>
    <row r="980" spans="3:4">
      <c r="C980" s="89"/>
      <c r="D980" s="90"/>
    </row>
    <row r="981" spans="3:4">
      <c r="C981" s="89"/>
      <c r="D981" s="90"/>
    </row>
    <row r="982" spans="3:4">
      <c r="C982" s="89"/>
      <c r="D982" s="90"/>
    </row>
    <row r="983" spans="3:4">
      <c r="C983" s="89"/>
      <c r="D983" s="90"/>
    </row>
    <row r="984" spans="3:4">
      <c r="C984" s="89"/>
      <c r="D984" s="90"/>
    </row>
    <row r="985" spans="3:4">
      <c r="C985" s="89"/>
      <c r="D985" s="90"/>
    </row>
    <row r="986" spans="3:4">
      <c r="C986" s="89"/>
      <c r="D986" s="90"/>
    </row>
    <row r="987" spans="3:4">
      <c r="C987" s="89"/>
      <c r="D987" s="90"/>
    </row>
    <row r="988" spans="3:4">
      <c r="C988" s="89"/>
      <c r="D988" s="90"/>
    </row>
    <row r="989" spans="3:4">
      <c r="C989" s="89"/>
      <c r="D989" s="90"/>
    </row>
    <row r="990" spans="3:4">
      <c r="C990" s="89"/>
      <c r="D990" s="90"/>
    </row>
    <row r="991" spans="3:4">
      <c r="C991" s="89"/>
      <c r="D991" s="90"/>
    </row>
    <row r="992" spans="3:4">
      <c r="C992" s="89"/>
      <c r="D992" s="90"/>
    </row>
    <row r="993" spans="3:4">
      <c r="C993" s="89"/>
      <c r="D993" s="90"/>
    </row>
    <row r="994" spans="3:4">
      <c r="C994" s="89"/>
      <c r="D994" s="90"/>
    </row>
    <row r="995" spans="3:4">
      <c r="C995" s="89"/>
      <c r="D995" s="90"/>
    </row>
    <row r="996" spans="3:4">
      <c r="C996" s="89"/>
      <c r="D996" s="90"/>
    </row>
    <row r="997" spans="3:4">
      <c r="C997" s="89"/>
      <c r="D997" s="90"/>
    </row>
    <row r="998" spans="3:4">
      <c r="C998" s="89"/>
      <c r="D998" s="90"/>
    </row>
    <row r="999" spans="3:4">
      <c r="C999" s="89"/>
      <c r="D999" s="90"/>
    </row>
    <row r="1000" spans="3:4">
      <c r="C1000" s="89"/>
      <c r="D1000" s="90"/>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Z1000"/>
  <sheetViews>
    <sheetView workbookViewId="0">
      <pane ySplit="1" topLeftCell="A2" activePane="bottomLeft" state="frozen"/>
      <selection pane="bottomLeft" activeCell="B3" sqref="B3"/>
    </sheetView>
  </sheetViews>
  <sheetFormatPr baseColWidth="10" defaultColWidth="14.42578125" defaultRowHeight="15" customHeight="1"/>
  <cols>
    <col min="1" max="26" width="18.42578125" customWidth="1"/>
  </cols>
  <sheetData>
    <row r="1" spans="1:26">
      <c r="A1" s="97" t="str">
        <f ca="1">IFERROR(__xludf.DUMMYFUNCTION("query(MIR!C32:R40, ""select B,C,D,H,E,G,F,K,L,M,N,P,Q"")"),"#VALUE!")</f>
        <v>#VALUE!</v>
      </c>
      <c r="B1" s="97"/>
      <c r="C1" s="97"/>
      <c r="D1" s="97"/>
      <c r="E1" s="97"/>
      <c r="F1" s="97"/>
      <c r="G1" s="97"/>
      <c r="H1" s="97"/>
      <c r="I1" s="97"/>
      <c r="J1" s="97"/>
      <c r="K1" s="97"/>
      <c r="L1" s="97"/>
      <c r="M1" s="97"/>
      <c r="N1" s="97"/>
      <c r="O1" s="97"/>
      <c r="P1" s="97"/>
      <c r="Q1" s="97"/>
      <c r="R1" s="97"/>
      <c r="S1" s="97"/>
      <c r="T1" s="97"/>
      <c r="U1" s="97"/>
      <c r="V1" s="97"/>
      <c r="W1" s="97"/>
      <c r="X1" s="97"/>
      <c r="Y1" s="97"/>
      <c r="Z1" s="97"/>
    </row>
    <row r="2" spans="1:26" ht="57.75" customHeight="1">
      <c r="A2" s="97"/>
      <c r="B2" s="97"/>
      <c r="C2" s="97"/>
      <c r="D2" s="97"/>
      <c r="E2" s="97"/>
      <c r="F2" s="97"/>
      <c r="G2" s="97"/>
      <c r="H2" s="97"/>
      <c r="I2" s="97"/>
      <c r="J2" s="97"/>
      <c r="K2" s="97"/>
      <c r="L2" s="97"/>
      <c r="M2" s="97"/>
      <c r="N2" s="97"/>
      <c r="O2" s="97"/>
      <c r="P2" s="97"/>
      <c r="Q2" s="97"/>
      <c r="R2" s="97"/>
      <c r="S2" s="97"/>
      <c r="T2" s="97"/>
      <c r="U2" s="97"/>
      <c r="V2" s="97"/>
      <c r="W2" s="97"/>
      <c r="X2" s="97"/>
      <c r="Y2" s="97"/>
      <c r="Z2" s="97"/>
    </row>
    <row r="3" spans="1:26" ht="279" customHeight="1">
      <c r="A3" s="97"/>
      <c r="B3" s="97"/>
      <c r="C3" s="97"/>
      <c r="D3" s="97"/>
      <c r="E3" s="97"/>
      <c r="F3" s="97"/>
      <c r="G3" s="97"/>
      <c r="H3" s="97"/>
      <c r="I3" s="97"/>
      <c r="J3" s="97"/>
      <c r="K3" s="97"/>
      <c r="L3" s="97"/>
      <c r="M3" s="97"/>
      <c r="N3" s="97"/>
      <c r="O3" s="97"/>
      <c r="P3" s="97"/>
      <c r="Q3" s="97"/>
      <c r="R3" s="97"/>
      <c r="S3" s="97"/>
      <c r="T3" s="97"/>
      <c r="U3" s="97"/>
      <c r="V3" s="97"/>
      <c r="W3" s="97"/>
      <c r="X3" s="97"/>
      <c r="Y3" s="97"/>
      <c r="Z3" s="97"/>
    </row>
    <row r="4" spans="1:26">
      <c r="A4" s="97"/>
      <c r="B4" s="97"/>
      <c r="C4" s="97"/>
      <c r="D4" s="97"/>
      <c r="E4" s="97"/>
      <c r="F4" s="97"/>
      <c r="G4" s="97"/>
      <c r="H4" s="97"/>
      <c r="I4" s="97"/>
      <c r="J4" s="97"/>
      <c r="K4" s="97"/>
      <c r="L4" s="97"/>
      <c r="M4" s="97"/>
      <c r="N4" s="97"/>
      <c r="O4" s="97"/>
      <c r="P4" s="97"/>
      <c r="Q4" s="97"/>
      <c r="R4" s="97"/>
      <c r="S4" s="97"/>
      <c r="T4" s="97"/>
      <c r="U4" s="97"/>
      <c r="V4" s="97"/>
      <c r="W4" s="97"/>
      <c r="X4" s="97"/>
      <c r="Y4" s="97"/>
      <c r="Z4" s="97"/>
    </row>
    <row r="5" spans="1:26">
      <c r="A5" s="97"/>
      <c r="B5" s="97"/>
      <c r="C5" s="97"/>
      <c r="D5" s="97"/>
      <c r="E5" s="97"/>
      <c r="F5" s="97"/>
      <c r="G5" s="97"/>
      <c r="H5" s="97"/>
      <c r="I5" s="97"/>
      <c r="J5" s="97"/>
      <c r="K5" s="97"/>
      <c r="L5" s="97"/>
      <c r="M5" s="97"/>
      <c r="N5" s="97"/>
      <c r="O5" s="97"/>
      <c r="P5" s="97"/>
      <c r="Q5" s="97"/>
      <c r="R5" s="97"/>
      <c r="S5" s="97"/>
      <c r="T5" s="97"/>
      <c r="U5" s="97"/>
      <c r="V5" s="97"/>
      <c r="W5" s="97"/>
      <c r="X5" s="97"/>
      <c r="Y5" s="97"/>
      <c r="Z5" s="97"/>
    </row>
    <row r="6" spans="1:26">
      <c r="A6" s="97"/>
      <c r="B6" s="97"/>
      <c r="C6" s="97"/>
      <c r="D6" s="97"/>
      <c r="E6" s="97"/>
      <c r="F6" s="97"/>
      <c r="G6" s="97"/>
      <c r="H6" s="97"/>
      <c r="I6" s="97"/>
      <c r="J6" s="97"/>
      <c r="K6" s="97"/>
      <c r="L6" s="97"/>
      <c r="M6" s="97"/>
      <c r="N6" s="97"/>
      <c r="O6" s="97"/>
      <c r="P6" s="97"/>
      <c r="Q6" s="97"/>
      <c r="R6" s="97"/>
      <c r="S6" s="97"/>
      <c r="T6" s="97"/>
      <c r="U6" s="97"/>
      <c r="V6" s="97"/>
      <c r="W6" s="97"/>
      <c r="X6" s="97"/>
      <c r="Y6" s="97"/>
      <c r="Z6" s="97"/>
    </row>
    <row r="7" spans="1:26">
      <c r="A7" s="97"/>
      <c r="B7" s="97"/>
      <c r="C7" s="97"/>
      <c r="D7" s="97"/>
      <c r="E7" s="97"/>
      <c r="F7" s="97"/>
      <c r="G7" s="97"/>
      <c r="H7" s="97"/>
      <c r="I7" s="97"/>
      <c r="J7" s="97"/>
      <c r="K7" s="97"/>
      <c r="L7" s="97"/>
      <c r="M7" s="97"/>
      <c r="N7" s="97"/>
      <c r="O7" s="97"/>
      <c r="P7" s="97"/>
      <c r="Q7" s="97"/>
      <c r="R7" s="97"/>
      <c r="S7" s="97"/>
      <c r="T7" s="97"/>
      <c r="U7" s="97"/>
      <c r="V7" s="97"/>
      <c r="W7" s="97"/>
      <c r="X7" s="97"/>
      <c r="Y7" s="97"/>
      <c r="Z7" s="97"/>
    </row>
    <row r="8" spans="1:26">
      <c r="A8" s="97"/>
      <c r="B8" s="97"/>
      <c r="C8" s="97"/>
      <c r="D8" s="97"/>
      <c r="E8" s="97"/>
      <c r="F8" s="97"/>
      <c r="G8" s="97"/>
      <c r="H8" s="97"/>
      <c r="I8" s="97"/>
      <c r="J8" s="97"/>
      <c r="K8" s="97"/>
      <c r="L8" s="97"/>
      <c r="M8" s="97"/>
      <c r="N8" s="97"/>
      <c r="O8" s="97"/>
      <c r="P8" s="97"/>
      <c r="Q8" s="97"/>
      <c r="R8" s="97"/>
      <c r="S8" s="97"/>
      <c r="T8" s="97"/>
      <c r="U8" s="97"/>
      <c r="V8" s="97"/>
      <c r="W8" s="97"/>
      <c r="X8" s="97"/>
      <c r="Y8" s="97"/>
      <c r="Z8" s="97"/>
    </row>
    <row r="9" spans="1:26">
      <c r="A9" s="97"/>
      <c r="B9" s="97"/>
      <c r="C9" s="97"/>
      <c r="D9" s="97"/>
      <c r="E9" s="97"/>
      <c r="F9" s="97"/>
      <c r="G9" s="97"/>
      <c r="H9" s="97"/>
      <c r="I9" s="97"/>
      <c r="J9" s="97"/>
      <c r="K9" s="97"/>
      <c r="L9" s="97"/>
      <c r="M9" s="97"/>
      <c r="N9" s="97"/>
      <c r="O9" s="97"/>
      <c r="P9" s="97"/>
      <c r="Q9" s="97"/>
      <c r="R9" s="97"/>
      <c r="S9" s="97"/>
      <c r="T9" s="97"/>
      <c r="U9" s="97"/>
      <c r="V9" s="97"/>
      <c r="W9" s="97"/>
      <c r="X9" s="97"/>
      <c r="Y9" s="97"/>
      <c r="Z9" s="97"/>
    </row>
    <row r="10" spans="1:26">
      <c r="A10" s="97"/>
      <c r="B10" s="97"/>
      <c r="C10" s="97"/>
      <c r="D10" s="97"/>
      <c r="E10" s="97"/>
      <c r="F10" s="97"/>
      <c r="G10" s="97"/>
      <c r="H10" s="97"/>
      <c r="I10" s="97"/>
      <c r="J10" s="97"/>
      <c r="K10" s="97"/>
      <c r="L10" s="97"/>
      <c r="M10" s="97"/>
      <c r="N10" s="97"/>
      <c r="O10" s="97"/>
      <c r="P10" s="97"/>
      <c r="Q10" s="97"/>
      <c r="R10" s="97"/>
      <c r="S10" s="97"/>
      <c r="T10" s="97"/>
      <c r="U10" s="97"/>
      <c r="V10" s="97"/>
      <c r="W10" s="97"/>
      <c r="X10" s="97"/>
      <c r="Y10" s="97"/>
      <c r="Z10" s="97"/>
    </row>
    <row r="11" spans="1:26">
      <c r="A11" s="97"/>
      <c r="B11" s="97"/>
      <c r="C11" s="97"/>
      <c r="D11" s="97"/>
      <c r="E11" s="97"/>
      <c r="F11" s="97"/>
      <c r="G11" s="97"/>
      <c r="H11" s="97"/>
      <c r="I11" s="97"/>
      <c r="J11" s="97"/>
      <c r="K11" s="97"/>
      <c r="L11" s="97"/>
      <c r="M11" s="97"/>
      <c r="N11" s="97"/>
      <c r="O11" s="97"/>
      <c r="P11" s="97"/>
      <c r="Q11" s="97"/>
      <c r="R11" s="97"/>
      <c r="S11" s="97"/>
      <c r="T11" s="97"/>
      <c r="U11" s="97"/>
      <c r="V11" s="97"/>
      <c r="W11" s="97"/>
      <c r="X11" s="97"/>
      <c r="Y11" s="97"/>
      <c r="Z11" s="97"/>
    </row>
    <row r="12" spans="1:26">
      <c r="A12" s="97"/>
      <c r="B12" s="97"/>
      <c r="C12" s="97"/>
      <c r="D12" s="97"/>
      <c r="E12" s="97"/>
      <c r="F12" s="97"/>
      <c r="G12" s="97"/>
      <c r="H12" s="97"/>
      <c r="I12" s="97"/>
      <c r="J12" s="97"/>
      <c r="K12" s="97"/>
      <c r="L12" s="97"/>
      <c r="M12" s="97"/>
      <c r="N12" s="97"/>
      <c r="O12" s="97"/>
      <c r="P12" s="97"/>
      <c r="Q12" s="97"/>
      <c r="R12" s="97"/>
      <c r="S12" s="97"/>
      <c r="T12" s="97"/>
      <c r="U12" s="97"/>
      <c r="V12" s="97"/>
      <c r="W12" s="97"/>
      <c r="X12" s="97"/>
      <c r="Y12" s="97"/>
      <c r="Z12" s="97"/>
    </row>
    <row r="13" spans="1:26">
      <c r="A13" s="97"/>
      <c r="B13" s="97"/>
      <c r="C13" s="97"/>
      <c r="D13" s="97"/>
      <c r="E13" s="97"/>
      <c r="F13" s="97"/>
      <c r="G13" s="97"/>
      <c r="H13" s="97"/>
      <c r="I13" s="97"/>
      <c r="J13" s="97"/>
      <c r="K13" s="97"/>
      <c r="L13" s="97"/>
      <c r="M13" s="97"/>
      <c r="N13" s="97"/>
      <c r="O13" s="97"/>
      <c r="P13" s="97"/>
      <c r="Q13" s="97"/>
      <c r="R13" s="97"/>
      <c r="S13" s="97"/>
      <c r="T13" s="97"/>
      <c r="U13" s="97"/>
      <c r="V13" s="97"/>
      <c r="W13" s="97"/>
      <c r="X13" s="97"/>
      <c r="Y13" s="97"/>
      <c r="Z13" s="97"/>
    </row>
    <row r="14" spans="1:26">
      <c r="A14" s="97"/>
      <c r="B14" s="97"/>
      <c r="C14" s="97"/>
      <c r="D14" s="97"/>
      <c r="E14" s="97"/>
      <c r="F14" s="97"/>
      <c r="G14" s="97"/>
      <c r="H14" s="97"/>
      <c r="I14" s="97"/>
      <c r="J14" s="97"/>
      <c r="K14" s="97"/>
      <c r="L14" s="97"/>
      <c r="M14" s="97"/>
      <c r="N14" s="97"/>
      <c r="O14" s="97"/>
      <c r="P14" s="97"/>
      <c r="Q14" s="97"/>
      <c r="R14" s="97"/>
      <c r="S14" s="97"/>
      <c r="T14" s="97"/>
      <c r="U14" s="97"/>
      <c r="V14" s="97"/>
      <c r="W14" s="97"/>
      <c r="X14" s="97"/>
      <c r="Y14" s="97"/>
      <c r="Z14" s="97"/>
    </row>
    <row r="15" spans="1:26">
      <c r="A15" s="97"/>
      <c r="B15" s="97"/>
      <c r="C15" s="97"/>
      <c r="D15" s="97"/>
      <c r="E15" s="97"/>
      <c r="F15" s="97"/>
      <c r="G15" s="97"/>
      <c r="H15" s="97"/>
      <c r="I15" s="97"/>
      <c r="J15" s="97"/>
      <c r="K15" s="97"/>
      <c r="L15" s="97"/>
      <c r="M15" s="97"/>
      <c r="N15" s="97"/>
      <c r="O15" s="97"/>
      <c r="P15" s="97"/>
      <c r="Q15" s="97"/>
      <c r="R15" s="97"/>
      <c r="S15" s="97"/>
      <c r="T15" s="97"/>
      <c r="U15" s="97"/>
      <c r="V15" s="97"/>
      <c r="W15" s="97"/>
      <c r="X15" s="97"/>
      <c r="Y15" s="97"/>
      <c r="Z15" s="97"/>
    </row>
    <row r="16" spans="1:26">
      <c r="A16" s="97"/>
      <c r="B16" s="97"/>
      <c r="C16" s="97"/>
      <c r="D16" s="97"/>
      <c r="E16" s="97"/>
      <c r="F16" s="97"/>
      <c r="G16" s="97"/>
      <c r="H16" s="97"/>
      <c r="I16" s="97"/>
      <c r="J16" s="97"/>
      <c r="K16" s="97"/>
      <c r="L16" s="97"/>
      <c r="M16" s="97"/>
      <c r="N16" s="97"/>
      <c r="O16" s="97"/>
      <c r="P16" s="97"/>
      <c r="Q16" s="97"/>
      <c r="R16" s="97"/>
      <c r="S16" s="97"/>
      <c r="T16" s="97"/>
      <c r="U16" s="97"/>
      <c r="V16" s="97"/>
      <c r="W16" s="97"/>
      <c r="X16" s="97"/>
      <c r="Y16" s="97"/>
      <c r="Z16" s="97"/>
    </row>
    <row r="17" spans="1:26">
      <c r="A17" s="97"/>
      <c r="B17" s="97"/>
      <c r="C17" s="97"/>
      <c r="D17" s="97"/>
      <c r="E17" s="97"/>
      <c r="F17" s="97"/>
      <c r="G17" s="97"/>
      <c r="H17" s="97"/>
      <c r="I17" s="97"/>
      <c r="J17" s="97"/>
      <c r="K17" s="97"/>
      <c r="L17" s="97"/>
      <c r="M17" s="97"/>
      <c r="N17" s="97"/>
      <c r="O17" s="97"/>
      <c r="P17" s="97"/>
      <c r="Q17" s="97"/>
      <c r="R17" s="97"/>
      <c r="S17" s="97"/>
      <c r="T17" s="97"/>
      <c r="U17" s="97"/>
      <c r="V17" s="97"/>
      <c r="W17" s="97"/>
      <c r="X17" s="97"/>
      <c r="Y17" s="97"/>
      <c r="Z17" s="97"/>
    </row>
    <row r="18" spans="1:26">
      <c r="A18" s="97"/>
      <c r="B18" s="97"/>
      <c r="C18" s="97"/>
      <c r="D18" s="97"/>
      <c r="E18" s="97"/>
      <c r="F18" s="97"/>
      <c r="G18" s="97"/>
      <c r="H18" s="97"/>
      <c r="I18" s="97"/>
      <c r="J18" s="97"/>
      <c r="K18" s="97"/>
      <c r="L18" s="97"/>
      <c r="M18" s="97"/>
      <c r="N18" s="97"/>
      <c r="O18" s="97"/>
      <c r="P18" s="97"/>
      <c r="Q18" s="97"/>
      <c r="R18" s="97"/>
      <c r="S18" s="97"/>
      <c r="T18" s="97"/>
      <c r="U18" s="97"/>
      <c r="V18" s="97"/>
      <c r="W18" s="97"/>
      <c r="X18" s="97"/>
      <c r="Y18" s="97"/>
      <c r="Z18" s="97"/>
    </row>
    <row r="19" spans="1:26">
      <c r="A19" s="97"/>
      <c r="B19" s="97"/>
      <c r="C19" s="97"/>
      <c r="D19" s="97"/>
      <c r="E19" s="97"/>
      <c r="F19" s="97"/>
      <c r="G19" s="97"/>
      <c r="H19" s="97"/>
      <c r="I19" s="97"/>
      <c r="J19" s="97"/>
      <c r="K19" s="97"/>
      <c r="L19" s="97"/>
      <c r="M19" s="97"/>
      <c r="N19" s="97"/>
      <c r="O19" s="97"/>
      <c r="P19" s="97"/>
      <c r="Q19" s="97"/>
      <c r="R19" s="97"/>
      <c r="S19" s="97"/>
      <c r="T19" s="97"/>
      <c r="U19" s="97"/>
      <c r="V19" s="97"/>
      <c r="W19" s="97"/>
      <c r="X19" s="97"/>
      <c r="Y19" s="97"/>
      <c r="Z19" s="97"/>
    </row>
    <row r="20" spans="1:26">
      <c r="A20" s="97"/>
      <c r="B20" s="97"/>
      <c r="C20" s="97"/>
      <c r="D20" s="97"/>
      <c r="E20" s="97"/>
      <c r="F20" s="97"/>
      <c r="G20" s="97"/>
      <c r="H20" s="97"/>
      <c r="I20" s="97"/>
      <c r="J20" s="97"/>
      <c r="K20" s="97"/>
      <c r="L20" s="97"/>
      <c r="M20" s="97"/>
      <c r="N20" s="97"/>
      <c r="O20" s="97"/>
      <c r="P20" s="97"/>
      <c r="Q20" s="97"/>
      <c r="R20" s="97"/>
      <c r="S20" s="97"/>
      <c r="T20" s="97"/>
      <c r="U20" s="97"/>
      <c r="V20" s="97"/>
      <c r="W20" s="97"/>
      <c r="X20" s="97"/>
      <c r="Y20" s="97"/>
      <c r="Z20" s="97"/>
    </row>
    <row r="21" spans="1:26">
      <c r="A21" s="97"/>
      <c r="B21" s="97"/>
      <c r="C21" s="97"/>
      <c r="D21" s="97"/>
      <c r="E21" s="97"/>
      <c r="F21" s="97"/>
      <c r="G21" s="97"/>
      <c r="H21" s="97"/>
      <c r="I21" s="97"/>
      <c r="J21" s="97"/>
      <c r="K21" s="97"/>
      <c r="L21" s="97"/>
      <c r="M21" s="97"/>
      <c r="N21" s="97"/>
      <c r="O21" s="97"/>
      <c r="P21" s="97"/>
      <c r="Q21" s="97"/>
      <c r="R21" s="97"/>
      <c r="S21" s="97"/>
      <c r="T21" s="97"/>
      <c r="U21" s="97"/>
      <c r="V21" s="97"/>
      <c r="W21" s="97"/>
      <c r="X21" s="97"/>
      <c r="Y21" s="97"/>
      <c r="Z21" s="97"/>
    </row>
    <row r="22" spans="1:26">
      <c r="A22" s="97"/>
      <c r="B22" s="97"/>
      <c r="C22" s="97"/>
      <c r="D22" s="97"/>
      <c r="E22" s="97"/>
      <c r="F22" s="97"/>
      <c r="G22" s="97"/>
      <c r="H22" s="97"/>
      <c r="I22" s="97"/>
      <c r="J22" s="97"/>
      <c r="K22" s="97"/>
      <c r="L22" s="97"/>
      <c r="M22" s="97"/>
      <c r="N22" s="97"/>
      <c r="O22" s="97"/>
      <c r="P22" s="97"/>
      <c r="Q22" s="97"/>
      <c r="R22" s="97"/>
      <c r="S22" s="97"/>
      <c r="T22" s="97"/>
      <c r="U22" s="97"/>
      <c r="V22" s="97"/>
      <c r="W22" s="97"/>
      <c r="X22" s="97"/>
      <c r="Y22" s="97"/>
      <c r="Z22" s="97"/>
    </row>
    <row r="23" spans="1:26">
      <c r="A23" s="97"/>
      <c r="B23" s="97"/>
      <c r="C23" s="97"/>
      <c r="D23" s="97"/>
      <c r="E23" s="97"/>
      <c r="F23" s="97"/>
      <c r="G23" s="97"/>
      <c r="H23" s="97"/>
      <c r="I23" s="97"/>
      <c r="J23" s="97"/>
      <c r="K23" s="97"/>
      <c r="L23" s="97"/>
      <c r="M23" s="97"/>
      <c r="N23" s="97"/>
      <c r="O23" s="97"/>
      <c r="P23" s="97"/>
      <c r="Q23" s="97"/>
      <c r="R23" s="97"/>
      <c r="S23" s="97"/>
      <c r="T23" s="97"/>
      <c r="U23" s="97"/>
      <c r="V23" s="97"/>
      <c r="W23" s="97"/>
      <c r="X23" s="97"/>
      <c r="Y23" s="97"/>
      <c r="Z23" s="97"/>
    </row>
    <row r="24" spans="1:26">
      <c r="A24" s="97"/>
      <c r="B24" s="97"/>
      <c r="C24" s="97"/>
      <c r="D24" s="97"/>
      <c r="E24" s="97"/>
      <c r="F24" s="97"/>
      <c r="G24" s="97"/>
      <c r="H24" s="97"/>
      <c r="I24" s="97"/>
      <c r="J24" s="97"/>
      <c r="K24" s="97"/>
      <c r="L24" s="97"/>
      <c r="M24" s="97"/>
      <c r="N24" s="97"/>
      <c r="O24" s="97"/>
      <c r="P24" s="97"/>
      <c r="Q24" s="97"/>
      <c r="R24" s="97"/>
      <c r="S24" s="97"/>
      <c r="T24" s="97"/>
      <c r="U24" s="97"/>
      <c r="V24" s="97"/>
      <c r="W24" s="97"/>
      <c r="X24" s="97"/>
      <c r="Y24" s="97"/>
      <c r="Z24" s="97"/>
    </row>
    <row r="25" spans="1:26">
      <c r="A25" s="97"/>
      <c r="B25" s="97"/>
      <c r="C25" s="97"/>
      <c r="D25" s="97"/>
      <c r="E25" s="97"/>
      <c r="F25" s="97"/>
      <c r="G25" s="97"/>
      <c r="H25" s="97"/>
      <c r="I25" s="97"/>
      <c r="J25" s="97"/>
      <c r="K25" s="97"/>
      <c r="L25" s="97"/>
      <c r="M25" s="97"/>
      <c r="N25" s="97"/>
      <c r="O25" s="97"/>
      <c r="P25" s="97"/>
      <c r="Q25" s="97"/>
      <c r="R25" s="97"/>
      <c r="S25" s="97"/>
      <c r="T25" s="97"/>
      <c r="U25" s="97"/>
      <c r="V25" s="97"/>
      <c r="W25" s="97"/>
      <c r="X25" s="97"/>
      <c r="Y25" s="97"/>
      <c r="Z25" s="97"/>
    </row>
    <row r="26" spans="1:26">
      <c r="A26" s="97"/>
      <c r="B26" s="97"/>
      <c r="C26" s="97"/>
      <c r="D26" s="97"/>
      <c r="E26" s="97"/>
      <c r="F26" s="97"/>
      <c r="G26" s="97"/>
      <c r="H26" s="97"/>
      <c r="I26" s="97"/>
      <c r="J26" s="97"/>
      <c r="K26" s="97"/>
      <c r="L26" s="97"/>
      <c r="M26" s="97"/>
      <c r="N26" s="97"/>
      <c r="O26" s="97"/>
      <c r="P26" s="97"/>
      <c r="Q26" s="97"/>
      <c r="R26" s="97"/>
      <c r="S26" s="97"/>
      <c r="T26" s="97"/>
      <c r="U26" s="97"/>
      <c r="V26" s="97"/>
      <c r="W26" s="97"/>
      <c r="X26" s="97"/>
      <c r="Y26" s="97"/>
      <c r="Z26" s="97"/>
    </row>
    <row r="27" spans="1:26">
      <c r="A27" s="97"/>
      <c r="B27" s="97"/>
      <c r="C27" s="97"/>
      <c r="D27" s="97"/>
      <c r="E27" s="97"/>
      <c r="F27" s="97"/>
      <c r="G27" s="97"/>
      <c r="H27" s="97"/>
      <c r="I27" s="97"/>
      <c r="J27" s="97"/>
      <c r="K27" s="97"/>
      <c r="L27" s="97"/>
      <c r="M27" s="97"/>
      <c r="N27" s="97"/>
      <c r="O27" s="97"/>
      <c r="P27" s="97"/>
      <c r="Q27" s="97"/>
      <c r="R27" s="97"/>
      <c r="S27" s="97"/>
      <c r="T27" s="97"/>
      <c r="U27" s="97"/>
      <c r="V27" s="97"/>
      <c r="W27" s="97"/>
      <c r="X27" s="97"/>
      <c r="Y27" s="97"/>
      <c r="Z27" s="97"/>
    </row>
    <row r="28" spans="1:26">
      <c r="A28" s="97"/>
      <c r="B28" s="97"/>
      <c r="C28" s="97"/>
      <c r="D28" s="97"/>
      <c r="E28" s="97"/>
      <c r="F28" s="97"/>
      <c r="G28" s="97"/>
      <c r="H28" s="97"/>
      <c r="I28" s="97"/>
      <c r="J28" s="97"/>
      <c r="K28" s="97"/>
      <c r="L28" s="97"/>
      <c r="M28" s="97"/>
      <c r="N28" s="97"/>
      <c r="O28" s="97"/>
      <c r="P28" s="97"/>
      <c r="Q28" s="97"/>
      <c r="R28" s="97"/>
      <c r="S28" s="97"/>
      <c r="T28" s="97"/>
      <c r="U28" s="97"/>
      <c r="V28" s="97"/>
      <c r="W28" s="97"/>
      <c r="X28" s="97"/>
      <c r="Y28" s="97"/>
      <c r="Z28" s="97"/>
    </row>
    <row r="29" spans="1:26">
      <c r="A29" s="97"/>
      <c r="B29" s="97"/>
      <c r="C29" s="97"/>
      <c r="D29" s="97"/>
      <c r="E29" s="97"/>
      <c r="F29" s="97"/>
      <c r="G29" s="97"/>
      <c r="H29" s="97"/>
      <c r="I29" s="97"/>
      <c r="J29" s="97"/>
      <c r="K29" s="97"/>
      <c r="L29" s="97"/>
      <c r="M29" s="97"/>
      <c r="N29" s="97"/>
      <c r="O29" s="97"/>
      <c r="P29" s="97"/>
      <c r="Q29" s="97"/>
      <c r="R29" s="97"/>
      <c r="S29" s="97"/>
      <c r="T29" s="97"/>
      <c r="U29" s="97"/>
      <c r="V29" s="97"/>
      <c r="W29" s="97"/>
      <c r="X29" s="97"/>
      <c r="Y29" s="97"/>
      <c r="Z29" s="97"/>
    </row>
    <row r="30" spans="1:26">
      <c r="A30" s="97"/>
      <c r="B30" s="97"/>
      <c r="C30" s="97"/>
      <c r="D30" s="97"/>
      <c r="E30" s="97"/>
      <c r="F30" s="97"/>
      <c r="G30" s="97"/>
      <c r="H30" s="97"/>
      <c r="I30" s="97"/>
      <c r="J30" s="97"/>
      <c r="K30" s="97"/>
      <c r="L30" s="97"/>
      <c r="M30" s="97"/>
      <c r="N30" s="97"/>
      <c r="O30" s="97"/>
      <c r="P30" s="97"/>
      <c r="Q30" s="97"/>
      <c r="R30" s="97"/>
      <c r="S30" s="97"/>
      <c r="T30" s="97"/>
      <c r="U30" s="97"/>
      <c r="V30" s="97"/>
      <c r="W30" s="97"/>
      <c r="X30" s="97"/>
      <c r="Y30" s="97"/>
      <c r="Z30" s="97"/>
    </row>
    <row r="31" spans="1:26">
      <c r="A31" s="97"/>
      <c r="B31" s="97"/>
      <c r="C31" s="97"/>
      <c r="D31" s="97"/>
      <c r="E31" s="97"/>
      <c r="F31" s="97"/>
      <c r="G31" s="97"/>
      <c r="H31" s="97"/>
      <c r="I31" s="97"/>
      <c r="J31" s="97"/>
      <c r="K31" s="97"/>
      <c r="L31" s="97"/>
      <c r="M31" s="97"/>
      <c r="N31" s="97"/>
      <c r="O31" s="97"/>
      <c r="P31" s="97"/>
      <c r="Q31" s="97"/>
      <c r="R31" s="97"/>
      <c r="S31" s="97"/>
      <c r="T31" s="97"/>
      <c r="U31" s="97"/>
      <c r="V31" s="97"/>
      <c r="W31" s="97"/>
      <c r="X31" s="97"/>
      <c r="Y31" s="97"/>
      <c r="Z31" s="97"/>
    </row>
    <row r="32" spans="1:26">
      <c r="A32" s="97"/>
      <c r="B32" s="97"/>
      <c r="C32" s="97"/>
      <c r="D32" s="97"/>
      <c r="E32" s="97"/>
      <c r="F32" s="97"/>
      <c r="G32" s="97"/>
      <c r="H32" s="97"/>
      <c r="I32" s="97"/>
      <c r="J32" s="97"/>
      <c r="K32" s="97"/>
      <c r="L32" s="97"/>
      <c r="M32" s="97"/>
      <c r="N32" s="97"/>
      <c r="O32" s="97"/>
      <c r="P32" s="97"/>
      <c r="Q32" s="97"/>
      <c r="R32" s="97"/>
      <c r="S32" s="97"/>
      <c r="T32" s="97"/>
      <c r="U32" s="97"/>
      <c r="V32" s="97"/>
      <c r="W32" s="97"/>
      <c r="X32" s="97"/>
      <c r="Y32" s="97"/>
      <c r="Z32" s="97"/>
    </row>
    <row r="33" spans="1:26">
      <c r="A33" s="97"/>
      <c r="B33" s="97"/>
      <c r="C33" s="97"/>
      <c r="D33" s="97"/>
      <c r="E33" s="97"/>
      <c r="F33" s="97"/>
      <c r="G33" s="97"/>
      <c r="H33" s="97"/>
      <c r="I33" s="97"/>
      <c r="J33" s="97"/>
      <c r="K33" s="97"/>
      <c r="L33" s="97"/>
      <c r="M33" s="97"/>
      <c r="N33" s="97"/>
      <c r="O33" s="97"/>
      <c r="P33" s="97"/>
      <c r="Q33" s="97"/>
      <c r="R33" s="97"/>
      <c r="S33" s="97"/>
      <c r="T33" s="97"/>
      <c r="U33" s="97"/>
      <c r="V33" s="97"/>
      <c r="W33" s="97"/>
      <c r="X33" s="97"/>
      <c r="Y33" s="97"/>
      <c r="Z33" s="97"/>
    </row>
    <row r="34" spans="1:26">
      <c r="A34" s="97"/>
      <c r="B34" s="97"/>
      <c r="C34" s="97"/>
      <c r="D34" s="97"/>
      <c r="E34" s="97"/>
      <c r="F34" s="97"/>
      <c r="G34" s="97"/>
      <c r="H34" s="97"/>
      <c r="I34" s="97"/>
      <c r="J34" s="97"/>
      <c r="K34" s="97"/>
      <c r="L34" s="97"/>
      <c r="M34" s="97"/>
      <c r="N34" s="97"/>
      <c r="O34" s="97"/>
      <c r="P34" s="97"/>
      <c r="Q34" s="97"/>
      <c r="R34" s="97"/>
      <c r="S34" s="97"/>
      <c r="T34" s="97"/>
      <c r="U34" s="97"/>
      <c r="V34" s="97"/>
      <c r="W34" s="97"/>
      <c r="X34" s="97"/>
      <c r="Y34" s="97"/>
      <c r="Z34" s="97"/>
    </row>
    <row r="35" spans="1:26">
      <c r="A35" s="97"/>
      <c r="B35" s="97"/>
      <c r="C35" s="97"/>
      <c r="D35" s="97"/>
      <c r="E35" s="97"/>
      <c r="F35" s="97"/>
      <c r="G35" s="97"/>
      <c r="H35" s="97"/>
      <c r="I35" s="97"/>
      <c r="J35" s="97"/>
      <c r="K35" s="97"/>
      <c r="L35" s="97"/>
      <c r="M35" s="97"/>
      <c r="N35" s="97"/>
      <c r="O35" s="97"/>
      <c r="P35" s="97"/>
      <c r="Q35" s="97"/>
      <c r="R35" s="97"/>
      <c r="S35" s="97"/>
      <c r="T35" s="97"/>
      <c r="U35" s="97"/>
      <c r="V35" s="97"/>
      <c r="W35" s="97"/>
      <c r="X35" s="97"/>
      <c r="Y35" s="97"/>
      <c r="Z35" s="97"/>
    </row>
    <row r="36" spans="1:26">
      <c r="A36" s="97"/>
      <c r="B36" s="97"/>
      <c r="C36" s="97"/>
      <c r="D36" s="97"/>
      <c r="E36" s="97"/>
      <c r="F36" s="97"/>
      <c r="G36" s="97"/>
      <c r="H36" s="97"/>
      <c r="I36" s="97"/>
      <c r="J36" s="97"/>
      <c r="K36" s="97"/>
      <c r="L36" s="97"/>
      <c r="M36" s="97"/>
      <c r="N36" s="97"/>
      <c r="O36" s="97"/>
      <c r="P36" s="97"/>
      <c r="Q36" s="97"/>
      <c r="R36" s="97"/>
      <c r="S36" s="97"/>
      <c r="T36" s="97"/>
      <c r="U36" s="97"/>
      <c r="V36" s="97"/>
      <c r="W36" s="97"/>
      <c r="X36" s="97"/>
      <c r="Y36" s="97"/>
      <c r="Z36" s="97"/>
    </row>
    <row r="37" spans="1:26">
      <c r="A37" s="97"/>
      <c r="B37" s="97"/>
      <c r="C37" s="97"/>
      <c r="D37" s="97"/>
      <c r="E37" s="97"/>
      <c r="F37" s="97"/>
      <c r="G37" s="97"/>
      <c r="H37" s="97"/>
      <c r="I37" s="97"/>
      <c r="J37" s="97"/>
      <c r="K37" s="97"/>
      <c r="L37" s="97"/>
      <c r="M37" s="97"/>
      <c r="N37" s="97"/>
      <c r="O37" s="97"/>
      <c r="P37" s="97"/>
      <c r="Q37" s="97"/>
      <c r="R37" s="97"/>
      <c r="S37" s="97"/>
      <c r="T37" s="97"/>
      <c r="U37" s="97"/>
      <c r="V37" s="97"/>
      <c r="W37" s="97"/>
      <c r="X37" s="97"/>
      <c r="Y37" s="97"/>
      <c r="Z37" s="97"/>
    </row>
    <row r="38" spans="1:26">
      <c r="A38" s="97"/>
      <c r="B38" s="97"/>
      <c r="C38" s="97"/>
      <c r="D38" s="97"/>
      <c r="E38" s="97"/>
      <c r="F38" s="97"/>
      <c r="G38" s="97"/>
      <c r="H38" s="97"/>
      <c r="I38" s="97"/>
      <c r="J38" s="97"/>
      <c r="K38" s="97"/>
      <c r="L38" s="97"/>
      <c r="M38" s="97"/>
      <c r="N38" s="97"/>
      <c r="O38" s="97"/>
      <c r="P38" s="97"/>
      <c r="Q38" s="97"/>
      <c r="R38" s="97"/>
      <c r="S38" s="97"/>
      <c r="T38" s="97"/>
      <c r="U38" s="97"/>
      <c r="V38" s="97"/>
      <c r="W38" s="97"/>
      <c r="X38" s="97"/>
      <c r="Y38" s="97"/>
      <c r="Z38" s="97"/>
    </row>
    <row r="39" spans="1:26">
      <c r="A39" s="97"/>
      <c r="B39" s="97"/>
      <c r="C39" s="97"/>
      <c r="D39" s="97"/>
      <c r="E39" s="97"/>
      <c r="F39" s="97"/>
      <c r="G39" s="97"/>
      <c r="H39" s="97"/>
      <c r="I39" s="97"/>
      <c r="J39" s="97"/>
      <c r="K39" s="97"/>
      <c r="L39" s="97"/>
      <c r="M39" s="97"/>
      <c r="N39" s="97"/>
      <c r="O39" s="97"/>
      <c r="P39" s="97"/>
      <c r="Q39" s="97"/>
      <c r="R39" s="97"/>
      <c r="S39" s="97"/>
      <c r="T39" s="97"/>
      <c r="U39" s="97"/>
      <c r="V39" s="97"/>
      <c r="W39" s="97"/>
      <c r="X39" s="97"/>
      <c r="Y39" s="97"/>
      <c r="Z39" s="97"/>
    </row>
    <row r="40" spans="1:26">
      <c r="A40" s="97"/>
      <c r="B40" s="97"/>
      <c r="C40" s="97"/>
      <c r="D40" s="97"/>
      <c r="E40" s="97"/>
      <c r="F40" s="97"/>
      <c r="G40" s="97"/>
      <c r="H40" s="97"/>
      <c r="I40" s="97"/>
      <c r="J40" s="97"/>
      <c r="K40" s="97"/>
      <c r="L40" s="97"/>
      <c r="M40" s="97"/>
      <c r="N40" s="97"/>
      <c r="O40" s="97"/>
      <c r="P40" s="97"/>
      <c r="Q40" s="97"/>
      <c r="R40" s="97"/>
      <c r="S40" s="97"/>
      <c r="T40" s="97"/>
      <c r="U40" s="97"/>
      <c r="V40" s="97"/>
      <c r="W40" s="97"/>
      <c r="X40" s="97"/>
      <c r="Y40" s="97"/>
      <c r="Z40" s="97"/>
    </row>
    <row r="41" spans="1:26">
      <c r="A41" s="97"/>
      <c r="B41" s="97"/>
      <c r="C41" s="97"/>
      <c r="D41" s="97"/>
      <c r="E41" s="97"/>
      <c r="F41" s="97"/>
      <c r="G41" s="97"/>
      <c r="H41" s="97"/>
      <c r="I41" s="97"/>
      <c r="J41" s="97"/>
      <c r="K41" s="97"/>
      <c r="L41" s="97"/>
      <c r="M41" s="97"/>
      <c r="N41" s="97"/>
      <c r="O41" s="97"/>
      <c r="P41" s="97"/>
      <c r="Q41" s="97"/>
      <c r="R41" s="97"/>
      <c r="S41" s="97"/>
      <c r="T41" s="97"/>
      <c r="U41" s="97"/>
      <c r="V41" s="97"/>
      <c r="W41" s="97"/>
      <c r="X41" s="97"/>
      <c r="Y41" s="97"/>
      <c r="Z41" s="97"/>
    </row>
    <row r="42" spans="1:26">
      <c r="A42" s="97"/>
      <c r="B42" s="97"/>
      <c r="C42" s="97"/>
      <c r="D42" s="97"/>
      <c r="E42" s="97"/>
      <c r="F42" s="97"/>
      <c r="G42" s="97"/>
      <c r="H42" s="97"/>
      <c r="I42" s="97"/>
      <c r="J42" s="97"/>
      <c r="K42" s="97"/>
      <c r="L42" s="97"/>
      <c r="M42" s="97"/>
      <c r="N42" s="97"/>
      <c r="O42" s="97"/>
      <c r="P42" s="97"/>
      <c r="Q42" s="97"/>
      <c r="R42" s="97"/>
      <c r="S42" s="97"/>
      <c r="T42" s="97"/>
      <c r="U42" s="97"/>
      <c r="V42" s="97"/>
      <c r="W42" s="97"/>
      <c r="X42" s="97"/>
      <c r="Y42" s="97"/>
      <c r="Z42" s="97"/>
    </row>
    <row r="43" spans="1:26">
      <c r="A43" s="97"/>
      <c r="B43" s="97"/>
      <c r="C43" s="97"/>
      <c r="D43" s="97"/>
      <c r="E43" s="97"/>
      <c r="F43" s="97"/>
      <c r="G43" s="97"/>
      <c r="H43" s="97"/>
      <c r="I43" s="97"/>
      <c r="J43" s="97"/>
      <c r="K43" s="97"/>
      <c r="L43" s="97"/>
      <c r="M43" s="97"/>
      <c r="N43" s="97"/>
      <c r="O43" s="97"/>
      <c r="P43" s="97"/>
      <c r="Q43" s="97"/>
      <c r="R43" s="97"/>
      <c r="S43" s="97"/>
      <c r="T43" s="97"/>
      <c r="U43" s="97"/>
      <c r="V43" s="97"/>
      <c r="W43" s="97"/>
      <c r="X43" s="97"/>
      <c r="Y43" s="97"/>
      <c r="Z43" s="97"/>
    </row>
    <row r="44" spans="1:26">
      <c r="A44" s="97"/>
      <c r="B44" s="97"/>
      <c r="C44" s="97"/>
      <c r="D44" s="97"/>
      <c r="E44" s="97"/>
      <c r="F44" s="97"/>
      <c r="G44" s="97"/>
      <c r="H44" s="97"/>
      <c r="I44" s="97"/>
      <c r="J44" s="97"/>
      <c r="K44" s="97"/>
      <c r="L44" s="97"/>
      <c r="M44" s="97"/>
      <c r="N44" s="97"/>
      <c r="O44" s="97"/>
      <c r="P44" s="97"/>
      <c r="Q44" s="97"/>
      <c r="R44" s="97"/>
      <c r="S44" s="97"/>
      <c r="T44" s="97"/>
      <c r="U44" s="97"/>
      <c r="V44" s="97"/>
      <c r="W44" s="97"/>
      <c r="X44" s="97"/>
      <c r="Y44" s="97"/>
      <c r="Z44" s="97"/>
    </row>
    <row r="45" spans="1:26">
      <c r="A45" s="97"/>
      <c r="B45" s="97"/>
      <c r="C45" s="97"/>
      <c r="D45" s="97"/>
      <c r="E45" s="97"/>
      <c r="F45" s="97"/>
      <c r="G45" s="97"/>
      <c r="H45" s="97"/>
      <c r="I45" s="97"/>
      <c r="J45" s="97"/>
      <c r="K45" s="97"/>
      <c r="L45" s="97"/>
      <c r="M45" s="97"/>
      <c r="N45" s="97"/>
      <c r="O45" s="97"/>
      <c r="P45" s="97"/>
      <c r="Q45" s="97"/>
      <c r="R45" s="97"/>
      <c r="S45" s="97"/>
      <c r="T45" s="97"/>
      <c r="U45" s="97"/>
      <c r="V45" s="97"/>
      <c r="W45" s="97"/>
      <c r="X45" s="97"/>
      <c r="Y45" s="97"/>
      <c r="Z45" s="97"/>
    </row>
    <row r="46" spans="1:26">
      <c r="A46" s="97"/>
      <c r="B46" s="97"/>
      <c r="C46" s="97"/>
      <c r="D46" s="97"/>
      <c r="E46" s="97"/>
      <c r="F46" s="97"/>
      <c r="G46" s="97"/>
      <c r="H46" s="97"/>
      <c r="I46" s="97"/>
      <c r="J46" s="97"/>
      <c r="K46" s="97"/>
      <c r="L46" s="97"/>
      <c r="M46" s="97"/>
      <c r="N46" s="97"/>
      <c r="O46" s="97"/>
      <c r="P46" s="97"/>
      <c r="Q46" s="97"/>
      <c r="R46" s="97"/>
      <c r="S46" s="97"/>
      <c r="T46" s="97"/>
      <c r="U46" s="97"/>
      <c r="V46" s="97"/>
      <c r="W46" s="97"/>
      <c r="X46" s="97"/>
      <c r="Y46" s="97"/>
      <c r="Z46" s="97"/>
    </row>
    <row r="47" spans="1:26">
      <c r="A47" s="97"/>
      <c r="B47" s="97"/>
      <c r="C47" s="97"/>
      <c r="D47" s="97"/>
      <c r="E47" s="97"/>
      <c r="F47" s="97"/>
      <c r="G47" s="97"/>
      <c r="H47" s="97"/>
      <c r="I47" s="97"/>
      <c r="J47" s="97"/>
      <c r="K47" s="97"/>
      <c r="L47" s="97"/>
      <c r="M47" s="97"/>
      <c r="N47" s="97"/>
      <c r="O47" s="97"/>
      <c r="P47" s="97"/>
      <c r="Q47" s="97"/>
      <c r="R47" s="97"/>
      <c r="S47" s="97"/>
      <c r="T47" s="97"/>
      <c r="U47" s="97"/>
      <c r="V47" s="97"/>
      <c r="W47" s="97"/>
      <c r="X47" s="97"/>
      <c r="Y47" s="97"/>
      <c r="Z47" s="97"/>
    </row>
    <row r="48" spans="1:26">
      <c r="A48" s="97"/>
      <c r="B48" s="97"/>
      <c r="C48" s="97"/>
      <c r="D48" s="97"/>
      <c r="E48" s="97"/>
      <c r="F48" s="97"/>
      <c r="G48" s="97"/>
      <c r="H48" s="97"/>
      <c r="I48" s="97"/>
      <c r="J48" s="97"/>
      <c r="K48" s="97"/>
      <c r="L48" s="97"/>
      <c r="M48" s="97"/>
      <c r="N48" s="97"/>
      <c r="O48" s="97"/>
      <c r="P48" s="97"/>
      <c r="Q48" s="97"/>
      <c r="R48" s="97"/>
      <c r="S48" s="97"/>
      <c r="T48" s="97"/>
      <c r="U48" s="97"/>
      <c r="V48" s="97"/>
      <c r="W48" s="97"/>
      <c r="X48" s="97"/>
      <c r="Y48" s="97"/>
      <c r="Z48" s="97"/>
    </row>
    <row r="49" spans="1:26">
      <c r="A49" s="97"/>
      <c r="B49" s="97"/>
      <c r="C49" s="97"/>
      <c r="D49" s="97"/>
      <c r="E49" s="97"/>
      <c r="F49" s="97"/>
      <c r="G49" s="97"/>
      <c r="H49" s="97"/>
      <c r="I49" s="97"/>
      <c r="J49" s="97"/>
      <c r="K49" s="97"/>
      <c r="L49" s="97"/>
      <c r="M49" s="97"/>
      <c r="N49" s="97"/>
      <c r="O49" s="97"/>
      <c r="P49" s="97"/>
      <c r="Q49" s="97"/>
      <c r="R49" s="97"/>
      <c r="S49" s="97"/>
      <c r="T49" s="97"/>
      <c r="U49" s="97"/>
      <c r="V49" s="97"/>
      <c r="W49" s="97"/>
      <c r="X49" s="97"/>
      <c r="Y49" s="97"/>
      <c r="Z49" s="97"/>
    </row>
    <row r="50" spans="1:26">
      <c r="A50" s="97"/>
      <c r="B50" s="97"/>
      <c r="C50" s="97"/>
      <c r="D50" s="97"/>
      <c r="E50" s="97"/>
      <c r="F50" s="97"/>
      <c r="G50" s="97"/>
      <c r="H50" s="97"/>
      <c r="I50" s="97"/>
      <c r="J50" s="97"/>
      <c r="K50" s="97"/>
      <c r="L50" s="97"/>
      <c r="M50" s="97"/>
      <c r="N50" s="97"/>
      <c r="O50" s="97"/>
      <c r="P50" s="97"/>
      <c r="Q50" s="97"/>
      <c r="R50" s="97"/>
      <c r="S50" s="97"/>
      <c r="T50" s="97"/>
      <c r="U50" s="97"/>
      <c r="V50" s="97"/>
      <c r="W50" s="97"/>
      <c r="X50" s="97"/>
      <c r="Y50" s="97"/>
      <c r="Z50" s="97"/>
    </row>
    <row r="51" spans="1:26">
      <c r="A51" s="97"/>
      <c r="B51" s="97"/>
      <c r="C51" s="97"/>
      <c r="D51" s="97"/>
      <c r="E51" s="97"/>
      <c r="F51" s="97"/>
      <c r="G51" s="97"/>
      <c r="H51" s="97"/>
      <c r="I51" s="97"/>
      <c r="J51" s="97"/>
      <c r="K51" s="97"/>
      <c r="L51" s="97"/>
      <c r="M51" s="97"/>
      <c r="N51" s="97"/>
      <c r="O51" s="97"/>
      <c r="P51" s="97"/>
      <c r="Q51" s="97"/>
      <c r="R51" s="97"/>
      <c r="S51" s="97"/>
      <c r="T51" s="97"/>
      <c r="U51" s="97"/>
      <c r="V51" s="97"/>
      <c r="W51" s="97"/>
      <c r="X51" s="97"/>
      <c r="Y51" s="97"/>
      <c r="Z51" s="97"/>
    </row>
    <row r="52" spans="1:26">
      <c r="A52" s="97"/>
      <c r="B52" s="97"/>
      <c r="C52" s="97"/>
      <c r="D52" s="97"/>
      <c r="E52" s="97"/>
      <c r="F52" s="97"/>
      <c r="G52" s="97"/>
      <c r="H52" s="97"/>
      <c r="I52" s="97"/>
      <c r="J52" s="97"/>
      <c r="K52" s="97"/>
      <c r="L52" s="97"/>
      <c r="M52" s="97"/>
      <c r="N52" s="97"/>
      <c r="O52" s="97"/>
      <c r="P52" s="97"/>
      <c r="Q52" s="97"/>
      <c r="R52" s="97"/>
      <c r="S52" s="97"/>
      <c r="T52" s="97"/>
      <c r="U52" s="97"/>
      <c r="V52" s="97"/>
      <c r="W52" s="97"/>
      <c r="X52" s="97"/>
      <c r="Y52" s="97"/>
      <c r="Z52" s="97"/>
    </row>
    <row r="53" spans="1:26">
      <c r="A53" s="97"/>
      <c r="B53" s="97"/>
      <c r="C53" s="97"/>
      <c r="D53" s="97"/>
      <c r="E53" s="97"/>
      <c r="F53" s="97"/>
      <c r="G53" s="97"/>
      <c r="H53" s="97"/>
      <c r="I53" s="97"/>
      <c r="J53" s="97"/>
      <c r="K53" s="97"/>
      <c r="L53" s="97"/>
      <c r="M53" s="97"/>
      <c r="N53" s="97"/>
      <c r="O53" s="97"/>
      <c r="P53" s="97"/>
      <c r="Q53" s="97"/>
      <c r="R53" s="97"/>
      <c r="S53" s="97"/>
      <c r="T53" s="97"/>
      <c r="U53" s="97"/>
      <c r="V53" s="97"/>
      <c r="W53" s="97"/>
      <c r="X53" s="97"/>
      <c r="Y53" s="97"/>
      <c r="Z53" s="97"/>
    </row>
    <row r="54" spans="1:26">
      <c r="A54" s="97"/>
      <c r="B54" s="97"/>
      <c r="C54" s="97"/>
      <c r="D54" s="97"/>
      <c r="E54" s="97"/>
      <c r="F54" s="97"/>
      <c r="G54" s="97"/>
      <c r="H54" s="97"/>
      <c r="I54" s="97"/>
      <c r="J54" s="97"/>
      <c r="K54" s="97"/>
      <c r="L54" s="97"/>
      <c r="M54" s="97"/>
      <c r="N54" s="97"/>
      <c r="O54" s="97"/>
      <c r="P54" s="97"/>
      <c r="Q54" s="97"/>
      <c r="R54" s="97"/>
      <c r="S54" s="97"/>
      <c r="T54" s="97"/>
      <c r="U54" s="97"/>
      <c r="V54" s="97"/>
      <c r="W54" s="97"/>
      <c r="X54" s="97"/>
      <c r="Y54" s="97"/>
      <c r="Z54" s="97"/>
    </row>
    <row r="55" spans="1:26">
      <c r="A55" s="97"/>
      <c r="B55" s="97"/>
      <c r="C55" s="97"/>
      <c r="D55" s="97"/>
      <c r="E55" s="97"/>
      <c r="F55" s="97"/>
      <c r="G55" s="97"/>
      <c r="H55" s="97"/>
      <c r="I55" s="97"/>
      <c r="J55" s="97"/>
      <c r="K55" s="97"/>
      <c r="L55" s="97"/>
      <c r="M55" s="97"/>
      <c r="N55" s="97"/>
      <c r="O55" s="97"/>
      <c r="P55" s="97"/>
      <c r="Q55" s="97"/>
      <c r="R55" s="97"/>
      <c r="S55" s="97"/>
      <c r="T55" s="97"/>
      <c r="U55" s="97"/>
      <c r="V55" s="97"/>
      <c r="W55" s="97"/>
      <c r="X55" s="97"/>
      <c r="Y55" s="97"/>
      <c r="Z55" s="97"/>
    </row>
    <row r="56" spans="1:26">
      <c r="A56" s="97"/>
      <c r="B56" s="97"/>
      <c r="C56" s="97"/>
      <c r="D56" s="97"/>
      <c r="E56" s="97"/>
      <c r="F56" s="97"/>
      <c r="G56" s="97"/>
      <c r="H56" s="97"/>
      <c r="I56" s="97"/>
      <c r="J56" s="97"/>
      <c r="K56" s="97"/>
      <c r="L56" s="97"/>
      <c r="M56" s="97"/>
      <c r="N56" s="97"/>
      <c r="O56" s="97"/>
      <c r="P56" s="97"/>
      <c r="Q56" s="97"/>
      <c r="R56" s="97"/>
      <c r="S56" s="97"/>
      <c r="T56" s="97"/>
      <c r="U56" s="97"/>
      <c r="V56" s="97"/>
      <c r="W56" s="97"/>
      <c r="X56" s="97"/>
      <c r="Y56" s="97"/>
      <c r="Z56" s="97"/>
    </row>
    <row r="57" spans="1:26">
      <c r="A57" s="97"/>
      <c r="B57" s="97"/>
      <c r="C57" s="97"/>
      <c r="D57" s="97"/>
      <c r="E57" s="97"/>
      <c r="F57" s="97"/>
      <c r="G57" s="97"/>
      <c r="H57" s="97"/>
      <c r="I57" s="97"/>
      <c r="J57" s="97"/>
      <c r="K57" s="97"/>
      <c r="L57" s="97"/>
      <c r="M57" s="97"/>
      <c r="N57" s="97"/>
      <c r="O57" s="97"/>
      <c r="P57" s="97"/>
      <c r="Q57" s="97"/>
      <c r="R57" s="97"/>
      <c r="S57" s="97"/>
      <c r="T57" s="97"/>
      <c r="U57" s="97"/>
      <c r="V57" s="97"/>
      <c r="W57" s="97"/>
      <c r="X57" s="97"/>
      <c r="Y57" s="97"/>
      <c r="Z57" s="97"/>
    </row>
    <row r="58" spans="1:26">
      <c r="A58" s="97"/>
      <c r="B58" s="97"/>
      <c r="C58" s="97"/>
      <c r="D58" s="97"/>
      <c r="E58" s="97"/>
      <c r="F58" s="97"/>
      <c r="G58" s="97"/>
      <c r="H58" s="97"/>
      <c r="I58" s="97"/>
      <c r="J58" s="97"/>
      <c r="K58" s="97"/>
      <c r="L58" s="97"/>
      <c r="M58" s="97"/>
      <c r="N58" s="97"/>
      <c r="O58" s="97"/>
      <c r="P58" s="97"/>
      <c r="Q58" s="97"/>
      <c r="R58" s="97"/>
      <c r="S58" s="97"/>
      <c r="T58" s="97"/>
      <c r="U58" s="97"/>
      <c r="V58" s="97"/>
      <c r="W58" s="97"/>
      <c r="X58" s="97"/>
      <c r="Y58" s="97"/>
      <c r="Z58" s="97"/>
    </row>
    <row r="59" spans="1:26">
      <c r="A59" s="97"/>
      <c r="B59" s="97"/>
      <c r="C59" s="97"/>
      <c r="D59" s="97"/>
      <c r="E59" s="97"/>
      <c r="F59" s="97"/>
      <c r="G59" s="97"/>
      <c r="H59" s="97"/>
      <c r="I59" s="97"/>
      <c r="J59" s="97"/>
      <c r="K59" s="97"/>
      <c r="L59" s="97"/>
      <c r="M59" s="97"/>
      <c r="N59" s="97"/>
      <c r="O59" s="97"/>
      <c r="P59" s="97"/>
      <c r="Q59" s="97"/>
      <c r="R59" s="97"/>
      <c r="S59" s="97"/>
      <c r="T59" s="97"/>
      <c r="U59" s="97"/>
      <c r="V59" s="97"/>
      <c r="W59" s="97"/>
      <c r="X59" s="97"/>
      <c r="Y59" s="97"/>
      <c r="Z59" s="97"/>
    </row>
    <row r="60" spans="1:26">
      <c r="A60" s="97"/>
      <c r="B60" s="97"/>
      <c r="C60" s="97"/>
      <c r="D60" s="97"/>
      <c r="E60" s="97"/>
      <c r="F60" s="97"/>
      <c r="G60" s="97"/>
      <c r="H60" s="97"/>
      <c r="I60" s="97"/>
      <c r="J60" s="97"/>
      <c r="K60" s="97"/>
      <c r="L60" s="97"/>
      <c r="M60" s="97"/>
      <c r="N60" s="97"/>
      <c r="O60" s="97"/>
      <c r="P60" s="97"/>
      <c r="Q60" s="97"/>
      <c r="R60" s="97"/>
      <c r="S60" s="97"/>
      <c r="T60" s="97"/>
      <c r="U60" s="97"/>
      <c r="V60" s="97"/>
      <c r="W60" s="97"/>
      <c r="X60" s="97"/>
      <c r="Y60" s="97"/>
      <c r="Z60" s="97"/>
    </row>
    <row r="61" spans="1:26">
      <c r="A61" s="97"/>
      <c r="B61" s="97"/>
      <c r="C61" s="97"/>
      <c r="D61" s="97"/>
      <c r="E61" s="97"/>
      <c r="F61" s="97"/>
      <c r="G61" s="97"/>
      <c r="H61" s="97"/>
      <c r="I61" s="97"/>
      <c r="J61" s="97"/>
      <c r="K61" s="97"/>
      <c r="L61" s="97"/>
      <c r="M61" s="97"/>
      <c r="N61" s="97"/>
      <c r="O61" s="97"/>
      <c r="P61" s="97"/>
      <c r="Q61" s="97"/>
      <c r="R61" s="97"/>
      <c r="S61" s="97"/>
      <c r="T61" s="97"/>
      <c r="U61" s="97"/>
      <c r="V61" s="97"/>
      <c r="W61" s="97"/>
      <c r="X61" s="97"/>
      <c r="Y61" s="97"/>
      <c r="Z61" s="97"/>
    </row>
    <row r="62" spans="1:26">
      <c r="A62" s="97"/>
      <c r="B62" s="97"/>
      <c r="C62" s="97"/>
      <c r="D62" s="97"/>
      <c r="E62" s="97"/>
      <c r="F62" s="97"/>
      <c r="G62" s="97"/>
      <c r="H62" s="97"/>
      <c r="I62" s="97"/>
      <c r="J62" s="97"/>
      <c r="K62" s="97"/>
      <c r="L62" s="97"/>
      <c r="M62" s="97"/>
      <c r="N62" s="97"/>
      <c r="O62" s="97"/>
      <c r="P62" s="97"/>
      <c r="Q62" s="97"/>
      <c r="R62" s="97"/>
      <c r="S62" s="97"/>
      <c r="T62" s="97"/>
      <c r="U62" s="97"/>
      <c r="V62" s="97"/>
      <c r="W62" s="97"/>
      <c r="X62" s="97"/>
      <c r="Y62" s="97"/>
      <c r="Z62" s="97"/>
    </row>
    <row r="63" spans="1:26">
      <c r="A63" s="97"/>
      <c r="B63" s="97"/>
      <c r="C63" s="97"/>
      <c r="D63" s="97"/>
      <c r="E63" s="97"/>
      <c r="F63" s="97"/>
      <c r="G63" s="97"/>
      <c r="H63" s="97"/>
      <c r="I63" s="97"/>
      <c r="J63" s="97"/>
      <c r="K63" s="97"/>
      <c r="L63" s="97"/>
      <c r="M63" s="97"/>
      <c r="N63" s="97"/>
      <c r="O63" s="97"/>
      <c r="P63" s="97"/>
      <c r="Q63" s="97"/>
      <c r="R63" s="97"/>
      <c r="S63" s="97"/>
      <c r="T63" s="97"/>
      <c r="U63" s="97"/>
      <c r="V63" s="97"/>
      <c r="W63" s="97"/>
      <c r="X63" s="97"/>
      <c r="Y63" s="97"/>
      <c r="Z63" s="97"/>
    </row>
    <row r="64" spans="1:26">
      <c r="A64" s="97"/>
      <c r="B64" s="97"/>
      <c r="C64" s="97"/>
      <c r="D64" s="97"/>
      <c r="E64" s="97"/>
      <c r="F64" s="97"/>
      <c r="G64" s="97"/>
      <c r="H64" s="97"/>
      <c r="I64" s="97"/>
      <c r="J64" s="97"/>
      <c r="K64" s="97"/>
      <c r="L64" s="97"/>
      <c r="M64" s="97"/>
      <c r="N64" s="97"/>
      <c r="O64" s="97"/>
      <c r="P64" s="97"/>
      <c r="Q64" s="97"/>
      <c r="R64" s="97"/>
      <c r="S64" s="97"/>
      <c r="T64" s="97"/>
      <c r="U64" s="97"/>
      <c r="V64" s="97"/>
      <c r="W64" s="97"/>
      <c r="X64" s="97"/>
      <c r="Y64" s="97"/>
      <c r="Z64" s="97"/>
    </row>
    <row r="65" spans="1:26">
      <c r="A65" s="97"/>
      <c r="B65" s="97"/>
      <c r="C65" s="97"/>
      <c r="D65" s="97"/>
      <c r="E65" s="97"/>
      <c r="F65" s="97"/>
      <c r="G65" s="97"/>
      <c r="H65" s="97"/>
      <c r="I65" s="97"/>
      <c r="J65" s="97"/>
      <c r="K65" s="97"/>
      <c r="L65" s="97"/>
      <c r="M65" s="97"/>
      <c r="N65" s="97"/>
      <c r="O65" s="97"/>
      <c r="P65" s="97"/>
      <c r="Q65" s="97"/>
      <c r="R65" s="97"/>
      <c r="S65" s="97"/>
      <c r="T65" s="97"/>
      <c r="U65" s="97"/>
      <c r="V65" s="97"/>
      <c r="W65" s="97"/>
      <c r="X65" s="97"/>
      <c r="Y65" s="97"/>
      <c r="Z65" s="97"/>
    </row>
    <row r="66" spans="1:26">
      <c r="A66" s="97"/>
      <c r="B66" s="97"/>
      <c r="C66" s="97"/>
      <c r="D66" s="97"/>
      <c r="E66" s="97"/>
      <c r="F66" s="97"/>
      <c r="G66" s="97"/>
      <c r="H66" s="97"/>
      <c r="I66" s="97"/>
      <c r="J66" s="97"/>
      <c r="K66" s="97"/>
      <c r="L66" s="97"/>
      <c r="M66" s="97"/>
      <c r="N66" s="97"/>
      <c r="O66" s="97"/>
      <c r="P66" s="97"/>
      <c r="Q66" s="97"/>
      <c r="R66" s="97"/>
      <c r="S66" s="97"/>
      <c r="T66" s="97"/>
      <c r="U66" s="97"/>
      <c r="V66" s="97"/>
      <c r="W66" s="97"/>
      <c r="X66" s="97"/>
      <c r="Y66" s="97"/>
      <c r="Z66" s="97"/>
    </row>
    <row r="67" spans="1:26">
      <c r="A67" s="97"/>
      <c r="B67" s="97"/>
      <c r="C67" s="97"/>
      <c r="D67" s="97"/>
      <c r="E67" s="97"/>
      <c r="F67" s="97"/>
      <c r="G67" s="97"/>
      <c r="H67" s="97"/>
      <c r="I67" s="97"/>
      <c r="J67" s="97"/>
      <c r="K67" s="97"/>
      <c r="L67" s="97"/>
      <c r="M67" s="97"/>
      <c r="N67" s="97"/>
      <c r="O67" s="97"/>
      <c r="P67" s="97"/>
      <c r="Q67" s="97"/>
      <c r="R67" s="97"/>
      <c r="S67" s="97"/>
      <c r="T67" s="97"/>
      <c r="U67" s="97"/>
      <c r="V67" s="97"/>
      <c r="W67" s="97"/>
      <c r="X67" s="97"/>
      <c r="Y67" s="97"/>
      <c r="Z67" s="97"/>
    </row>
    <row r="68" spans="1:26">
      <c r="A68" s="97"/>
      <c r="B68" s="97"/>
      <c r="C68" s="97"/>
      <c r="D68" s="97"/>
      <c r="E68" s="97"/>
      <c r="F68" s="97"/>
      <c r="G68" s="97"/>
      <c r="H68" s="97"/>
      <c r="I68" s="97"/>
      <c r="J68" s="97"/>
      <c r="K68" s="97"/>
      <c r="L68" s="97"/>
      <c r="M68" s="97"/>
      <c r="N68" s="97"/>
      <c r="O68" s="97"/>
      <c r="P68" s="97"/>
      <c r="Q68" s="97"/>
      <c r="R68" s="97"/>
      <c r="S68" s="97"/>
      <c r="T68" s="97"/>
      <c r="U68" s="97"/>
      <c r="V68" s="97"/>
      <c r="W68" s="97"/>
      <c r="X68" s="97"/>
      <c r="Y68" s="97"/>
      <c r="Z68" s="97"/>
    </row>
    <row r="69" spans="1:26">
      <c r="A69" s="97"/>
      <c r="B69" s="97"/>
      <c r="C69" s="97"/>
      <c r="D69" s="97"/>
      <c r="E69" s="97"/>
      <c r="F69" s="97"/>
      <c r="G69" s="97"/>
      <c r="H69" s="97"/>
      <c r="I69" s="97"/>
      <c r="J69" s="97"/>
      <c r="K69" s="97"/>
      <c r="L69" s="97"/>
      <c r="M69" s="97"/>
      <c r="N69" s="97"/>
      <c r="O69" s="97"/>
      <c r="P69" s="97"/>
      <c r="Q69" s="97"/>
      <c r="R69" s="97"/>
      <c r="S69" s="97"/>
      <c r="T69" s="97"/>
      <c r="U69" s="97"/>
      <c r="V69" s="97"/>
      <c r="W69" s="97"/>
      <c r="X69" s="97"/>
      <c r="Y69" s="97"/>
      <c r="Z69" s="97"/>
    </row>
    <row r="70" spans="1:26">
      <c r="A70" s="97"/>
      <c r="B70" s="97"/>
      <c r="C70" s="97"/>
      <c r="D70" s="97"/>
      <c r="E70" s="97"/>
      <c r="F70" s="97"/>
      <c r="G70" s="97"/>
      <c r="H70" s="97"/>
      <c r="I70" s="97"/>
      <c r="J70" s="97"/>
      <c r="K70" s="97"/>
      <c r="L70" s="97"/>
      <c r="M70" s="97"/>
      <c r="N70" s="97"/>
      <c r="O70" s="97"/>
      <c r="P70" s="97"/>
      <c r="Q70" s="97"/>
      <c r="R70" s="97"/>
      <c r="S70" s="97"/>
      <c r="T70" s="97"/>
      <c r="U70" s="97"/>
      <c r="V70" s="97"/>
      <c r="W70" s="97"/>
      <c r="X70" s="97"/>
      <c r="Y70" s="97"/>
      <c r="Z70" s="97"/>
    </row>
    <row r="71" spans="1:26">
      <c r="A71" s="97"/>
      <c r="B71" s="97"/>
      <c r="C71" s="97"/>
      <c r="D71" s="97"/>
      <c r="E71" s="97"/>
      <c r="F71" s="97"/>
      <c r="G71" s="97"/>
      <c r="H71" s="97"/>
      <c r="I71" s="97"/>
      <c r="J71" s="97"/>
      <c r="K71" s="97"/>
      <c r="L71" s="97"/>
      <c r="M71" s="97"/>
      <c r="N71" s="97"/>
      <c r="O71" s="97"/>
      <c r="P71" s="97"/>
      <c r="Q71" s="97"/>
      <c r="R71" s="97"/>
      <c r="S71" s="97"/>
      <c r="T71" s="97"/>
      <c r="U71" s="97"/>
      <c r="V71" s="97"/>
      <c r="W71" s="97"/>
      <c r="X71" s="97"/>
      <c r="Y71" s="97"/>
      <c r="Z71" s="97"/>
    </row>
    <row r="72" spans="1:26">
      <c r="A72" s="97"/>
      <c r="B72" s="97"/>
      <c r="C72" s="97"/>
      <c r="D72" s="97"/>
      <c r="E72" s="97"/>
      <c r="F72" s="97"/>
      <c r="G72" s="97"/>
      <c r="H72" s="97"/>
      <c r="I72" s="97"/>
      <c r="J72" s="97"/>
      <c r="K72" s="97"/>
      <c r="L72" s="97"/>
      <c r="M72" s="97"/>
      <c r="N72" s="97"/>
      <c r="O72" s="97"/>
      <c r="P72" s="97"/>
      <c r="Q72" s="97"/>
      <c r="R72" s="97"/>
      <c r="S72" s="97"/>
      <c r="T72" s="97"/>
      <c r="U72" s="97"/>
      <c r="V72" s="97"/>
      <c r="W72" s="97"/>
      <c r="X72" s="97"/>
      <c r="Y72" s="97"/>
      <c r="Z72" s="97"/>
    </row>
    <row r="73" spans="1:26">
      <c r="A73" s="97"/>
      <c r="B73" s="97"/>
      <c r="C73" s="97"/>
      <c r="D73" s="97"/>
      <c r="E73" s="97"/>
      <c r="F73" s="97"/>
      <c r="G73" s="97"/>
      <c r="H73" s="97"/>
      <c r="I73" s="97"/>
      <c r="J73" s="97"/>
      <c r="K73" s="97"/>
      <c r="L73" s="97"/>
      <c r="M73" s="97"/>
      <c r="N73" s="97"/>
      <c r="O73" s="97"/>
      <c r="P73" s="97"/>
      <c r="Q73" s="97"/>
      <c r="R73" s="97"/>
      <c r="S73" s="97"/>
      <c r="T73" s="97"/>
      <c r="U73" s="97"/>
      <c r="V73" s="97"/>
      <c r="W73" s="97"/>
      <c r="X73" s="97"/>
      <c r="Y73" s="97"/>
      <c r="Z73" s="97"/>
    </row>
    <row r="74" spans="1:26">
      <c r="A74" s="97"/>
      <c r="B74" s="97"/>
      <c r="C74" s="97"/>
      <c r="D74" s="97"/>
      <c r="E74" s="97"/>
      <c r="F74" s="97"/>
      <c r="G74" s="97"/>
      <c r="H74" s="97"/>
      <c r="I74" s="97"/>
      <c r="J74" s="97"/>
      <c r="K74" s="97"/>
      <c r="L74" s="97"/>
      <c r="M74" s="97"/>
      <c r="N74" s="97"/>
      <c r="O74" s="97"/>
      <c r="P74" s="97"/>
      <c r="Q74" s="97"/>
      <c r="R74" s="97"/>
      <c r="S74" s="97"/>
      <c r="T74" s="97"/>
      <c r="U74" s="97"/>
      <c r="V74" s="97"/>
      <c r="W74" s="97"/>
      <c r="X74" s="97"/>
      <c r="Y74" s="97"/>
      <c r="Z74" s="97"/>
    </row>
    <row r="75" spans="1:26">
      <c r="A75" s="97"/>
      <c r="B75" s="97"/>
      <c r="C75" s="97"/>
      <c r="D75" s="97"/>
      <c r="E75" s="97"/>
      <c r="F75" s="97"/>
      <c r="G75" s="97"/>
      <c r="H75" s="97"/>
      <c r="I75" s="97"/>
      <c r="J75" s="97"/>
      <c r="K75" s="97"/>
      <c r="L75" s="97"/>
      <c r="M75" s="97"/>
      <c r="N75" s="97"/>
      <c r="O75" s="97"/>
      <c r="P75" s="97"/>
      <c r="Q75" s="97"/>
      <c r="R75" s="97"/>
      <c r="S75" s="97"/>
      <c r="T75" s="97"/>
      <c r="U75" s="97"/>
      <c r="V75" s="97"/>
      <c r="W75" s="97"/>
      <c r="X75" s="97"/>
      <c r="Y75" s="97"/>
      <c r="Z75" s="97"/>
    </row>
    <row r="76" spans="1:26">
      <c r="A76" s="97"/>
      <c r="B76" s="97"/>
      <c r="C76" s="97"/>
      <c r="D76" s="97"/>
      <c r="E76" s="97"/>
      <c r="F76" s="97"/>
      <c r="G76" s="97"/>
      <c r="H76" s="97"/>
      <c r="I76" s="97"/>
      <c r="J76" s="97"/>
      <c r="K76" s="97"/>
      <c r="L76" s="97"/>
      <c r="M76" s="97"/>
      <c r="N76" s="97"/>
      <c r="O76" s="97"/>
      <c r="P76" s="97"/>
      <c r="Q76" s="97"/>
      <c r="R76" s="97"/>
      <c r="S76" s="97"/>
      <c r="T76" s="97"/>
      <c r="U76" s="97"/>
      <c r="V76" s="97"/>
      <c r="W76" s="97"/>
      <c r="X76" s="97"/>
      <c r="Y76" s="97"/>
      <c r="Z76" s="97"/>
    </row>
    <row r="77" spans="1:26">
      <c r="A77" s="97"/>
      <c r="B77" s="97"/>
      <c r="C77" s="97"/>
      <c r="D77" s="97"/>
      <c r="E77" s="97"/>
      <c r="F77" s="97"/>
      <c r="G77" s="97"/>
      <c r="H77" s="97"/>
      <c r="I77" s="97"/>
      <c r="J77" s="97"/>
      <c r="K77" s="97"/>
      <c r="L77" s="97"/>
      <c r="M77" s="97"/>
      <c r="N77" s="97"/>
      <c r="O77" s="97"/>
      <c r="P77" s="97"/>
      <c r="Q77" s="97"/>
      <c r="R77" s="97"/>
      <c r="S77" s="97"/>
      <c r="T77" s="97"/>
      <c r="U77" s="97"/>
      <c r="V77" s="97"/>
      <c r="W77" s="97"/>
      <c r="X77" s="97"/>
      <c r="Y77" s="97"/>
      <c r="Z77" s="97"/>
    </row>
    <row r="78" spans="1:26">
      <c r="A78" s="97"/>
      <c r="B78" s="97"/>
      <c r="C78" s="97"/>
      <c r="D78" s="97"/>
      <c r="E78" s="97"/>
      <c r="F78" s="97"/>
      <c r="G78" s="97"/>
      <c r="H78" s="97"/>
      <c r="I78" s="97"/>
      <c r="J78" s="97"/>
      <c r="K78" s="97"/>
      <c r="L78" s="97"/>
      <c r="M78" s="97"/>
      <c r="N78" s="97"/>
      <c r="O78" s="97"/>
      <c r="P78" s="97"/>
      <c r="Q78" s="97"/>
      <c r="R78" s="97"/>
      <c r="S78" s="97"/>
      <c r="T78" s="97"/>
      <c r="U78" s="97"/>
      <c r="V78" s="97"/>
      <c r="W78" s="97"/>
      <c r="X78" s="97"/>
      <c r="Y78" s="97"/>
      <c r="Z78" s="97"/>
    </row>
    <row r="79" spans="1:26">
      <c r="A79" s="97"/>
      <c r="B79" s="97"/>
      <c r="C79" s="97"/>
      <c r="D79" s="97"/>
      <c r="E79" s="97"/>
      <c r="F79" s="97"/>
      <c r="G79" s="97"/>
      <c r="H79" s="97"/>
      <c r="I79" s="97"/>
      <c r="J79" s="97"/>
      <c r="K79" s="97"/>
      <c r="L79" s="97"/>
      <c r="M79" s="97"/>
      <c r="N79" s="97"/>
      <c r="O79" s="97"/>
      <c r="P79" s="97"/>
      <c r="Q79" s="97"/>
      <c r="R79" s="97"/>
      <c r="S79" s="97"/>
      <c r="T79" s="97"/>
      <c r="U79" s="97"/>
      <c r="V79" s="97"/>
      <c r="W79" s="97"/>
      <c r="X79" s="97"/>
      <c r="Y79" s="97"/>
      <c r="Z79" s="97"/>
    </row>
    <row r="80" spans="1:26">
      <c r="A80" s="97"/>
      <c r="B80" s="97"/>
      <c r="C80" s="97"/>
      <c r="D80" s="97"/>
      <c r="E80" s="97"/>
      <c r="F80" s="97"/>
      <c r="G80" s="97"/>
      <c r="H80" s="97"/>
      <c r="I80" s="97"/>
      <c r="J80" s="97"/>
      <c r="K80" s="97"/>
      <c r="L80" s="97"/>
      <c r="M80" s="97"/>
      <c r="N80" s="97"/>
      <c r="O80" s="97"/>
      <c r="P80" s="97"/>
      <c r="Q80" s="97"/>
      <c r="R80" s="97"/>
      <c r="S80" s="97"/>
      <c r="T80" s="97"/>
      <c r="U80" s="97"/>
      <c r="V80" s="97"/>
      <c r="W80" s="97"/>
      <c r="X80" s="97"/>
      <c r="Y80" s="97"/>
      <c r="Z80" s="97"/>
    </row>
    <row r="81" spans="1:26">
      <c r="A81" s="97"/>
      <c r="B81" s="97"/>
      <c r="C81" s="97"/>
      <c r="D81" s="97"/>
      <c r="E81" s="97"/>
      <c r="F81" s="97"/>
      <c r="G81" s="97"/>
      <c r="H81" s="97"/>
      <c r="I81" s="97"/>
      <c r="J81" s="97"/>
      <c r="K81" s="97"/>
      <c r="L81" s="97"/>
      <c r="M81" s="97"/>
      <c r="N81" s="97"/>
      <c r="O81" s="97"/>
      <c r="P81" s="97"/>
      <c r="Q81" s="97"/>
      <c r="R81" s="97"/>
      <c r="S81" s="97"/>
      <c r="T81" s="97"/>
      <c r="U81" s="97"/>
      <c r="V81" s="97"/>
      <c r="W81" s="97"/>
      <c r="X81" s="97"/>
      <c r="Y81" s="97"/>
      <c r="Z81" s="97"/>
    </row>
    <row r="82" spans="1:26">
      <c r="A82" s="97"/>
      <c r="B82" s="97"/>
      <c r="C82" s="97"/>
      <c r="D82" s="97"/>
      <c r="E82" s="97"/>
      <c r="F82" s="97"/>
      <c r="G82" s="97"/>
      <c r="H82" s="97"/>
      <c r="I82" s="97"/>
      <c r="J82" s="97"/>
      <c r="K82" s="97"/>
      <c r="L82" s="97"/>
      <c r="M82" s="97"/>
      <c r="N82" s="97"/>
      <c r="O82" s="97"/>
      <c r="P82" s="97"/>
      <c r="Q82" s="97"/>
      <c r="R82" s="97"/>
      <c r="S82" s="97"/>
      <c r="T82" s="97"/>
      <c r="U82" s="97"/>
      <c r="V82" s="97"/>
      <c r="W82" s="97"/>
      <c r="X82" s="97"/>
      <c r="Y82" s="97"/>
      <c r="Z82" s="97"/>
    </row>
    <row r="83" spans="1:26">
      <c r="A83" s="97"/>
      <c r="B83" s="97"/>
      <c r="C83" s="97"/>
      <c r="D83" s="97"/>
      <c r="E83" s="97"/>
      <c r="F83" s="97"/>
      <c r="G83" s="97"/>
      <c r="H83" s="97"/>
      <c r="I83" s="97"/>
      <c r="J83" s="97"/>
      <c r="K83" s="97"/>
      <c r="L83" s="97"/>
      <c r="M83" s="97"/>
      <c r="N83" s="97"/>
      <c r="O83" s="97"/>
      <c r="P83" s="97"/>
      <c r="Q83" s="97"/>
      <c r="R83" s="97"/>
      <c r="S83" s="97"/>
      <c r="T83" s="97"/>
      <c r="U83" s="97"/>
      <c r="V83" s="97"/>
      <c r="W83" s="97"/>
      <c r="X83" s="97"/>
      <c r="Y83" s="97"/>
      <c r="Z83" s="97"/>
    </row>
    <row r="84" spans="1:26">
      <c r="A84" s="97"/>
      <c r="B84" s="97"/>
      <c r="C84" s="97"/>
      <c r="D84" s="97"/>
      <c r="E84" s="97"/>
      <c r="F84" s="97"/>
      <c r="G84" s="97"/>
      <c r="H84" s="97"/>
      <c r="I84" s="97"/>
      <c r="J84" s="97"/>
      <c r="K84" s="97"/>
      <c r="L84" s="97"/>
      <c r="M84" s="97"/>
      <c r="N84" s="97"/>
      <c r="O84" s="97"/>
      <c r="P84" s="97"/>
      <c r="Q84" s="97"/>
      <c r="R84" s="97"/>
      <c r="S84" s="97"/>
      <c r="T84" s="97"/>
      <c r="U84" s="97"/>
      <c r="V84" s="97"/>
      <c r="W84" s="97"/>
      <c r="X84" s="97"/>
      <c r="Y84" s="97"/>
      <c r="Z84" s="97"/>
    </row>
    <row r="85" spans="1:26">
      <c r="A85" s="97"/>
      <c r="B85" s="97"/>
      <c r="C85" s="97"/>
      <c r="D85" s="97"/>
      <c r="E85" s="97"/>
      <c r="F85" s="97"/>
      <c r="G85" s="97"/>
      <c r="H85" s="97"/>
      <c r="I85" s="97"/>
      <c r="J85" s="97"/>
      <c r="K85" s="97"/>
      <c r="L85" s="97"/>
      <c r="M85" s="97"/>
      <c r="N85" s="97"/>
      <c r="O85" s="97"/>
      <c r="P85" s="97"/>
      <c r="Q85" s="97"/>
      <c r="R85" s="97"/>
      <c r="S85" s="97"/>
      <c r="T85" s="97"/>
      <c r="U85" s="97"/>
      <c r="V85" s="97"/>
      <c r="W85" s="97"/>
      <c r="X85" s="97"/>
      <c r="Y85" s="97"/>
      <c r="Z85" s="97"/>
    </row>
    <row r="86" spans="1:26">
      <c r="A86" s="97"/>
      <c r="B86" s="97"/>
      <c r="C86" s="97"/>
      <c r="D86" s="97"/>
      <c r="E86" s="97"/>
      <c r="F86" s="97"/>
      <c r="G86" s="97"/>
      <c r="H86" s="97"/>
      <c r="I86" s="97"/>
      <c r="J86" s="97"/>
      <c r="K86" s="97"/>
      <c r="L86" s="97"/>
      <c r="M86" s="97"/>
      <c r="N86" s="97"/>
      <c r="O86" s="97"/>
      <c r="P86" s="97"/>
      <c r="Q86" s="97"/>
      <c r="R86" s="97"/>
      <c r="S86" s="97"/>
      <c r="T86" s="97"/>
      <c r="U86" s="97"/>
      <c r="V86" s="97"/>
      <c r="W86" s="97"/>
      <c r="X86" s="97"/>
      <c r="Y86" s="97"/>
      <c r="Z86" s="97"/>
    </row>
    <row r="87" spans="1:26">
      <c r="A87" s="97"/>
      <c r="B87" s="97"/>
      <c r="C87" s="97"/>
      <c r="D87" s="97"/>
      <c r="E87" s="97"/>
      <c r="F87" s="97"/>
      <c r="G87" s="97"/>
      <c r="H87" s="97"/>
      <c r="I87" s="97"/>
      <c r="J87" s="97"/>
      <c r="K87" s="97"/>
      <c r="L87" s="97"/>
      <c r="M87" s="97"/>
      <c r="N87" s="97"/>
      <c r="O87" s="97"/>
      <c r="P87" s="97"/>
      <c r="Q87" s="97"/>
      <c r="R87" s="97"/>
      <c r="S87" s="97"/>
      <c r="T87" s="97"/>
      <c r="U87" s="97"/>
      <c r="V87" s="97"/>
      <c r="W87" s="97"/>
      <c r="X87" s="97"/>
      <c r="Y87" s="97"/>
      <c r="Z87" s="97"/>
    </row>
    <row r="88" spans="1:26">
      <c r="A88" s="97"/>
      <c r="B88" s="97"/>
      <c r="C88" s="97"/>
      <c r="D88" s="97"/>
      <c r="E88" s="97"/>
      <c r="F88" s="97"/>
      <c r="G88" s="97"/>
      <c r="H88" s="97"/>
      <c r="I88" s="97"/>
      <c r="J88" s="97"/>
      <c r="K88" s="97"/>
      <c r="L88" s="97"/>
      <c r="M88" s="97"/>
      <c r="N88" s="97"/>
      <c r="O88" s="97"/>
      <c r="P88" s="97"/>
      <c r="Q88" s="97"/>
      <c r="R88" s="97"/>
      <c r="S88" s="97"/>
      <c r="T88" s="97"/>
      <c r="U88" s="97"/>
      <c r="V88" s="97"/>
      <c r="W88" s="97"/>
      <c r="X88" s="97"/>
      <c r="Y88" s="97"/>
      <c r="Z88" s="97"/>
    </row>
    <row r="89" spans="1:26">
      <c r="A89" s="97"/>
      <c r="B89" s="97"/>
      <c r="C89" s="97"/>
      <c r="D89" s="97"/>
      <c r="E89" s="97"/>
      <c r="F89" s="97"/>
      <c r="G89" s="97"/>
      <c r="H89" s="97"/>
      <c r="I89" s="97"/>
      <c r="J89" s="97"/>
      <c r="K89" s="97"/>
      <c r="L89" s="97"/>
      <c r="M89" s="97"/>
      <c r="N89" s="97"/>
      <c r="O89" s="97"/>
      <c r="P89" s="97"/>
      <c r="Q89" s="97"/>
      <c r="R89" s="97"/>
      <c r="S89" s="97"/>
      <c r="T89" s="97"/>
      <c r="U89" s="97"/>
      <c r="V89" s="97"/>
      <c r="W89" s="97"/>
      <c r="X89" s="97"/>
      <c r="Y89" s="97"/>
      <c r="Z89" s="97"/>
    </row>
    <row r="90" spans="1:26">
      <c r="A90" s="97"/>
      <c r="B90" s="97"/>
      <c r="C90" s="97"/>
      <c r="D90" s="97"/>
      <c r="E90" s="97"/>
      <c r="F90" s="97"/>
      <c r="G90" s="97"/>
      <c r="H90" s="97"/>
      <c r="I90" s="97"/>
      <c r="J90" s="97"/>
      <c r="K90" s="97"/>
      <c r="L90" s="97"/>
      <c r="M90" s="97"/>
      <c r="N90" s="97"/>
      <c r="O90" s="97"/>
      <c r="P90" s="97"/>
      <c r="Q90" s="97"/>
      <c r="R90" s="97"/>
      <c r="S90" s="97"/>
      <c r="T90" s="97"/>
      <c r="U90" s="97"/>
      <c r="V90" s="97"/>
      <c r="W90" s="97"/>
      <c r="X90" s="97"/>
      <c r="Y90" s="97"/>
      <c r="Z90" s="97"/>
    </row>
    <row r="91" spans="1:26">
      <c r="A91" s="97"/>
      <c r="B91" s="97"/>
      <c r="C91" s="97"/>
      <c r="D91" s="97"/>
      <c r="E91" s="97"/>
      <c r="F91" s="97"/>
      <c r="G91" s="97"/>
      <c r="H91" s="97"/>
      <c r="I91" s="97"/>
      <c r="J91" s="97"/>
      <c r="K91" s="97"/>
      <c r="L91" s="97"/>
      <c r="M91" s="97"/>
      <c r="N91" s="97"/>
      <c r="O91" s="97"/>
      <c r="P91" s="97"/>
      <c r="Q91" s="97"/>
      <c r="R91" s="97"/>
      <c r="S91" s="97"/>
      <c r="T91" s="97"/>
      <c r="U91" s="97"/>
      <c r="V91" s="97"/>
      <c r="W91" s="97"/>
      <c r="X91" s="97"/>
      <c r="Y91" s="97"/>
      <c r="Z91" s="97"/>
    </row>
    <row r="92" spans="1:26">
      <c r="A92" s="97"/>
      <c r="B92" s="97"/>
      <c r="C92" s="97"/>
      <c r="D92" s="97"/>
      <c r="E92" s="97"/>
      <c r="F92" s="97"/>
      <c r="G92" s="97"/>
      <c r="H92" s="97"/>
      <c r="I92" s="97"/>
      <c r="J92" s="97"/>
      <c r="K92" s="97"/>
      <c r="L92" s="97"/>
      <c r="M92" s="97"/>
      <c r="N92" s="97"/>
      <c r="O92" s="97"/>
      <c r="P92" s="97"/>
      <c r="Q92" s="97"/>
      <c r="R92" s="97"/>
      <c r="S92" s="97"/>
      <c r="T92" s="97"/>
      <c r="U92" s="97"/>
      <c r="V92" s="97"/>
      <c r="W92" s="97"/>
      <c r="X92" s="97"/>
      <c r="Y92" s="97"/>
      <c r="Z92" s="97"/>
    </row>
    <row r="93" spans="1:26">
      <c r="A93" s="97"/>
      <c r="B93" s="97"/>
      <c r="C93" s="97"/>
      <c r="D93" s="97"/>
      <c r="E93" s="97"/>
      <c r="F93" s="97"/>
      <c r="G93" s="97"/>
      <c r="H93" s="97"/>
      <c r="I93" s="97"/>
      <c r="J93" s="97"/>
      <c r="K93" s="97"/>
      <c r="L93" s="97"/>
      <c r="M93" s="97"/>
      <c r="N93" s="97"/>
      <c r="O93" s="97"/>
      <c r="P93" s="97"/>
      <c r="Q93" s="97"/>
      <c r="R93" s="97"/>
      <c r="S93" s="97"/>
      <c r="T93" s="97"/>
      <c r="U93" s="97"/>
      <c r="V93" s="97"/>
      <c r="W93" s="97"/>
      <c r="X93" s="97"/>
      <c r="Y93" s="97"/>
      <c r="Z93" s="97"/>
    </row>
    <row r="94" spans="1:26">
      <c r="A94" s="97"/>
      <c r="B94" s="97"/>
      <c r="C94" s="97"/>
      <c r="D94" s="97"/>
      <c r="E94" s="97"/>
      <c r="F94" s="97"/>
      <c r="G94" s="97"/>
      <c r="H94" s="97"/>
      <c r="I94" s="97"/>
      <c r="J94" s="97"/>
      <c r="K94" s="97"/>
      <c r="L94" s="97"/>
      <c r="M94" s="97"/>
      <c r="N94" s="97"/>
      <c r="O94" s="97"/>
      <c r="P94" s="97"/>
      <c r="Q94" s="97"/>
      <c r="R94" s="97"/>
      <c r="S94" s="97"/>
      <c r="T94" s="97"/>
      <c r="U94" s="97"/>
      <c r="V94" s="97"/>
      <c r="W94" s="97"/>
      <c r="X94" s="97"/>
      <c r="Y94" s="97"/>
      <c r="Z94" s="97"/>
    </row>
    <row r="95" spans="1:26">
      <c r="A95" s="97"/>
      <c r="B95" s="97"/>
      <c r="C95" s="97"/>
      <c r="D95" s="97"/>
      <c r="E95" s="97"/>
      <c r="F95" s="97"/>
      <c r="G95" s="97"/>
      <c r="H95" s="97"/>
      <c r="I95" s="97"/>
      <c r="J95" s="97"/>
      <c r="K95" s="97"/>
      <c r="L95" s="97"/>
      <c r="M95" s="97"/>
      <c r="N95" s="97"/>
      <c r="O95" s="97"/>
      <c r="P95" s="97"/>
      <c r="Q95" s="97"/>
      <c r="R95" s="97"/>
      <c r="S95" s="97"/>
      <c r="T95" s="97"/>
      <c r="U95" s="97"/>
      <c r="V95" s="97"/>
      <c r="W95" s="97"/>
      <c r="X95" s="97"/>
      <c r="Y95" s="97"/>
      <c r="Z95" s="97"/>
    </row>
    <row r="96" spans="1:26">
      <c r="A96" s="97"/>
      <c r="B96" s="97"/>
      <c r="C96" s="97"/>
      <c r="D96" s="97"/>
      <c r="E96" s="97"/>
      <c r="F96" s="97"/>
      <c r="G96" s="97"/>
      <c r="H96" s="97"/>
      <c r="I96" s="97"/>
      <c r="J96" s="97"/>
      <c r="K96" s="97"/>
      <c r="L96" s="97"/>
      <c r="M96" s="97"/>
      <c r="N96" s="97"/>
      <c r="O96" s="97"/>
      <c r="P96" s="97"/>
      <c r="Q96" s="97"/>
      <c r="R96" s="97"/>
      <c r="S96" s="97"/>
      <c r="T96" s="97"/>
      <c r="U96" s="97"/>
      <c r="V96" s="97"/>
      <c r="W96" s="97"/>
      <c r="X96" s="97"/>
      <c r="Y96" s="97"/>
      <c r="Z96" s="97"/>
    </row>
    <row r="97" spans="1:26">
      <c r="A97" s="97"/>
      <c r="B97" s="97"/>
      <c r="C97" s="97"/>
      <c r="D97" s="97"/>
      <c r="E97" s="97"/>
      <c r="F97" s="97"/>
      <c r="G97" s="97"/>
      <c r="H97" s="97"/>
      <c r="I97" s="97"/>
      <c r="J97" s="97"/>
      <c r="K97" s="97"/>
      <c r="L97" s="97"/>
      <c r="M97" s="97"/>
      <c r="N97" s="97"/>
      <c r="O97" s="97"/>
      <c r="P97" s="97"/>
      <c r="Q97" s="97"/>
      <c r="R97" s="97"/>
      <c r="S97" s="97"/>
      <c r="T97" s="97"/>
      <c r="U97" s="97"/>
      <c r="V97" s="97"/>
      <c r="W97" s="97"/>
      <c r="X97" s="97"/>
      <c r="Y97" s="97"/>
      <c r="Z97" s="97"/>
    </row>
    <row r="98" spans="1:26">
      <c r="A98" s="97"/>
      <c r="B98" s="97"/>
      <c r="C98" s="97"/>
      <c r="D98" s="97"/>
      <c r="E98" s="97"/>
      <c r="F98" s="97"/>
      <c r="G98" s="97"/>
      <c r="H98" s="97"/>
      <c r="I98" s="97"/>
      <c r="J98" s="97"/>
      <c r="K98" s="97"/>
      <c r="L98" s="97"/>
      <c r="M98" s="97"/>
      <c r="N98" s="97"/>
      <c r="O98" s="97"/>
      <c r="P98" s="97"/>
      <c r="Q98" s="97"/>
      <c r="R98" s="97"/>
      <c r="S98" s="97"/>
      <c r="T98" s="97"/>
      <c r="U98" s="97"/>
      <c r="V98" s="97"/>
      <c r="W98" s="97"/>
      <c r="X98" s="97"/>
      <c r="Y98" s="97"/>
      <c r="Z98" s="97"/>
    </row>
    <row r="99" spans="1:26">
      <c r="A99" s="97"/>
      <c r="B99" s="97"/>
      <c r="C99" s="97"/>
      <c r="D99" s="97"/>
      <c r="E99" s="97"/>
      <c r="F99" s="97"/>
      <c r="G99" s="97"/>
      <c r="H99" s="97"/>
      <c r="I99" s="97"/>
      <c r="J99" s="97"/>
      <c r="K99" s="97"/>
      <c r="L99" s="97"/>
      <c r="M99" s="97"/>
      <c r="N99" s="97"/>
      <c r="O99" s="97"/>
      <c r="P99" s="97"/>
      <c r="Q99" s="97"/>
      <c r="R99" s="97"/>
      <c r="S99" s="97"/>
      <c r="T99" s="97"/>
      <c r="U99" s="97"/>
      <c r="V99" s="97"/>
      <c r="W99" s="97"/>
      <c r="X99" s="97"/>
      <c r="Y99" s="97"/>
      <c r="Z99" s="97"/>
    </row>
    <row r="100" spans="1:26">
      <c r="A100" s="97"/>
      <c r="B100" s="97"/>
      <c r="C100" s="97"/>
      <c r="D100" s="97"/>
      <c r="E100" s="97"/>
      <c r="F100" s="97"/>
      <c r="G100" s="97"/>
      <c r="H100" s="97"/>
      <c r="I100" s="97"/>
      <c r="J100" s="97"/>
      <c r="K100" s="97"/>
      <c r="L100" s="97"/>
      <c r="M100" s="97"/>
      <c r="N100" s="97"/>
      <c r="O100" s="97"/>
      <c r="P100" s="97"/>
      <c r="Q100" s="97"/>
      <c r="R100" s="97"/>
      <c r="S100" s="97"/>
      <c r="T100" s="97"/>
      <c r="U100" s="97"/>
      <c r="V100" s="97"/>
      <c r="W100" s="97"/>
      <c r="X100" s="97"/>
      <c r="Y100" s="97"/>
      <c r="Z100" s="97"/>
    </row>
    <row r="101" spans="1:26">
      <c r="A101" s="97"/>
      <c r="B101" s="97"/>
      <c r="C101" s="97"/>
      <c r="D101" s="97"/>
      <c r="E101" s="97"/>
      <c r="F101" s="97"/>
      <c r="G101" s="97"/>
      <c r="H101" s="97"/>
      <c r="I101" s="97"/>
      <c r="J101" s="97"/>
      <c r="K101" s="97"/>
      <c r="L101" s="97"/>
      <c r="M101" s="97"/>
      <c r="N101" s="97"/>
      <c r="O101" s="97"/>
      <c r="P101" s="97"/>
      <c r="Q101" s="97"/>
      <c r="R101" s="97"/>
      <c r="S101" s="97"/>
      <c r="T101" s="97"/>
      <c r="U101" s="97"/>
      <c r="V101" s="97"/>
      <c r="W101" s="97"/>
      <c r="X101" s="97"/>
      <c r="Y101" s="97"/>
      <c r="Z101" s="97"/>
    </row>
    <row r="102" spans="1:26">
      <c r="A102" s="97"/>
      <c r="B102" s="97"/>
      <c r="C102" s="97"/>
      <c r="D102" s="97"/>
      <c r="E102" s="97"/>
      <c r="F102" s="97"/>
      <c r="G102" s="97"/>
      <c r="H102" s="97"/>
      <c r="I102" s="97"/>
      <c r="J102" s="97"/>
      <c r="K102" s="97"/>
      <c r="L102" s="97"/>
      <c r="M102" s="97"/>
      <c r="N102" s="97"/>
      <c r="O102" s="97"/>
      <c r="P102" s="97"/>
      <c r="Q102" s="97"/>
      <c r="R102" s="97"/>
      <c r="S102" s="97"/>
      <c r="T102" s="97"/>
      <c r="U102" s="97"/>
      <c r="V102" s="97"/>
      <c r="W102" s="97"/>
      <c r="X102" s="97"/>
      <c r="Y102" s="97"/>
      <c r="Z102" s="97"/>
    </row>
    <row r="103" spans="1:26">
      <c r="A103" s="97"/>
      <c r="B103" s="97"/>
      <c r="C103" s="97"/>
      <c r="D103" s="97"/>
      <c r="E103" s="97"/>
      <c r="F103" s="97"/>
      <c r="G103" s="97"/>
      <c r="H103" s="97"/>
      <c r="I103" s="97"/>
      <c r="J103" s="97"/>
      <c r="K103" s="97"/>
      <c r="L103" s="97"/>
      <c r="M103" s="97"/>
      <c r="N103" s="97"/>
      <c r="O103" s="97"/>
      <c r="P103" s="97"/>
      <c r="Q103" s="97"/>
      <c r="R103" s="97"/>
      <c r="S103" s="97"/>
      <c r="T103" s="97"/>
      <c r="U103" s="97"/>
      <c r="V103" s="97"/>
      <c r="W103" s="97"/>
      <c r="X103" s="97"/>
      <c r="Y103" s="97"/>
      <c r="Z103" s="97"/>
    </row>
    <row r="104" spans="1:26">
      <c r="A104" s="97"/>
      <c r="B104" s="97"/>
      <c r="C104" s="97"/>
      <c r="D104" s="97"/>
      <c r="E104" s="97"/>
      <c r="F104" s="97"/>
      <c r="G104" s="97"/>
      <c r="H104" s="97"/>
      <c r="I104" s="97"/>
      <c r="J104" s="97"/>
      <c r="K104" s="97"/>
      <c r="L104" s="97"/>
      <c r="M104" s="97"/>
      <c r="N104" s="97"/>
      <c r="O104" s="97"/>
      <c r="P104" s="97"/>
      <c r="Q104" s="97"/>
      <c r="R104" s="97"/>
      <c r="S104" s="97"/>
      <c r="T104" s="97"/>
      <c r="U104" s="97"/>
      <c r="V104" s="97"/>
      <c r="W104" s="97"/>
      <c r="X104" s="97"/>
      <c r="Y104" s="97"/>
      <c r="Z104" s="97"/>
    </row>
    <row r="105" spans="1:26">
      <c r="A105" s="97"/>
      <c r="B105" s="97"/>
      <c r="C105" s="97"/>
      <c r="D105" s="97"/>
      <c r="E105" s="97"/>
      <c r="F105" s="97"/>
      <c r="G105" s="97"/>
      <c r="H105" s="97"/>
      <c r="I105" s="97"/>
      <c r="J105" s="97"/>
      <c r="K105" s="97"/>
      <c r="L105" s="97"/>
      <c r="M105" s="97"/>
      <c r="N105" s="97"/>
      <c r="O105" s="97"/>
      <c r="P105" s="97"/>
      <c r="Q105" s="97"/>
      <c r="R105" s="97"/>
      <c r="S105" s="97"/>
      <c r="T105" s="97"/>
      <c r="U105" s="97"/>
      <c r="V105" s="97"/>
      <c r="W105" s="97"/>
      <c r="X105" s="97"/>
      <c r="Y105" s="97"/>
      <c r="Z105" s="97"/>
    </row>
    <row r="106" spans="1:26">
      <c r="A106" s="97"/>
      <c r="B106" s="97"/>
      <c r="C106" s="97"/>
      <c r="D106" s="97"/>
      <c r="E106" s="97"/>
      <c r="F106" s="97"/>
      <c r="G106" s="97"/>
      <c r="H106" s="97"/>
      <c r="I106" s="97"/>
      <c r="J106" s="97"/>
      <c r="K106" s="97"/>
      <c r="L106" s="97"/>
      <c r="M106" s="97"/>
      <c r="N106" s="97"/>
      <c r="O106" s="97"/>
      <c r="P106" s="97"/>
      <c r="Q106" s="97"/>
      <c r="R106" s="97"/>
      <c r="S106" s="97"/>
      <c r="T106" s="97"/>
      <c r="U106" s="97"/>
      <c r="V106" s="97"/>
      <c r="W106" s="97"/>
      <c r="X106" s="97"/>
      <c r="Y106" s="97"/>
      <c r="Z106" s="97"/>
    </row>
    <row r="107" spans="1:26">
      <c r="A107" s="97"/>
      <c r="B107" s="97"/>
      <c r="C107" s="97"/>
      <c r="D107" s="97"/>
      <c r="E107" s="97"/>
      <c r="F107" s="97"/>
      <c r="G107" s="97"/>
      <c r="H107" s="97"/>
      <c r="I107" s="97"/>
      <c r="J107" s="97"/>
      <c r="K107" s="97"/>
      <c r="L107" s="97"/>
      <c r="M107" s="97"/>
      <c r="N107" s="97"/>
      <c r="O107" s="97"/>
      <c r="P107" s="97"/>
      <c r="Q107" s="97"/>
      <c r="R107" s="97"/>
      <c r="S107" s="97"/>
      <c r="T107" s="97"/>
      <c r="U107" s="97"/>
      <c r="V107" s="97"/>
      <c r="W107" s="97"/>
      <c r="X107" s="97"/>
      <c r="Y107" s="97"/>
      <c r="Z107" s="97"/>
    </row>
    <row r="108" spans="1:26">
      <c r="A108" s="97"/>
      <c r="B108" s="97"/>
      <c r="C108" s="97"/>
      <c r="D108" s="97"/>
      <c r="E108" s="97"/>
      <c r="F108" s="97"/>
      <c r="G108" s="97"/>
      <c r="H108" s="97"/>
      <c r="I108" s="97"/>
      <c r="J108" s="97"/>
      <c r="K108" s="97"/>
      <c r="L108" s="97"/>
      <c r="M108" s="97"/>
      <c r="N108" s="97"/>
      <c r="O108" s="97"/>
      <c r="P108" s="97"/>
      <c r="Q108" s="97"/>
      <c r="R108" s="97"/>
      <c r="S108" s="97"/>
      <c r="T108" s="97"/>
      <c r="U108" s="97"/>
      <c r="V108" s="97"/>
      <c r="W108" s="97"/>
      <c r="X108" s="97"/>
      <c r="Y108" s="97"/>
      <c r="Z108" s="97"/>
    </row>
    <row r="109" spans="1:26">
      <c r="A109" s="97"/>
      <c r="B109" s="97"/>
      <c r="C109" s="97"/>
      <c r="D109" s="97"/>
      <c r="E109" s="97"/>
      <c r="F109" s="97"/>
      <c r="G109" s="97"/>
      <c r="H109" s="97"/>
      <c r="I109" s="97"/>
      <c r="J109" s="97"/>
      <c r="K109" s="97"/>
      <c r="L109" s="97"/>
      <c r="M109" s="97"/>
      <c r="N109" s="97"/>
      <c r="O109" s="97"/>
      <c r="P109" s="97"/>
      <c r="Q109" s="97"/>
      <c r="R109" s="97"/>
      <c r="S109" s="97"/>
      <c r="T109" s="97"/>
      <c r="U109" s="97"/>
      <c r="V109" s="97"/>
      <c r="W109" s="97"/>
      <c r="X109" s="97"/>
      <c r="Y109" s="97"/>
      <c r="Z109" s="97"/>
    </row>
    <row r="110" spans="1:26">
      <c r="A110" s="97"/>
      <c r="B110" s="97"/>
      <c r="C110" s="97"/>
      <c r="D110" s="97"/>
      <c r="E110" s="97"/>
      <c r="F110" s="97"/>
      <c r="G110" s="97"/>
      <c r="H110" s="97"/>
      <c r="I110" s="97"/>
      <c r="J110" s="97"/>
      <c r="K110" s="97"/>
      <c r="L110" s="97"/>
      <c r="M110" s="97"/>
      <c r="N110" s="97"/>
      <c r="O110" s="97"/>
      <c r="P110" s="97"/>
      <c r="Q110" s="97"/>
      <c r="R110" s="97"/>
      <c r="S110" s="97"/>
      <c r="T110" s="97"/>
      <c r="U110" s="97"/>
      <c r="V110" s="97"/>
      <c r="W110" s="97"/>
      <c r="X110" s="97"/>
      <c r="Y110" s="97"/>
      <c r="Z110" s="97"/>
    </row>
    <row r="111" spans="1:26">
      <c r="A111" s="97"/>
      <c r="B111" s="97"/>
      <c r="C111" s="97"/>
      <c r="D111" s="97"/>
      <c r="E111" s="97"/>
      <c r="F111" s="97"/>
      <c r="G111" s="97"/>
      <c r="H111" s="97"/>
      <c r="I111" s="97"/>
      <c r="J111" s="97"/>
      <c r="K111" s="97"/>
      <c r="L111" s="97"/>
      <c r="M111" s="97"/>
      <c r="N111" s="97"/>
      <c r="O111" s="97"/>
      <c r="P111" s="97"/>
      <c r="Q111" s="97"/>
      <c r="R111" s="97"/>
      <c r="S111" s="97"/>
      <c r="T111" s="97"/>
      <c r="U111" s="97"/>
      <c r="V111" s="97"/>
      <c r="W111" s="97"/>
      <c r="X111" s="97"/>
      <c r="Y111" s="97"/>
      <c r="Z111" s="97"/>
    </row>
    <row r="112" spans="1:26">
      <c r="A112" s="97"/>
      <c r="B112" s="97"/>
      <c r="C112" s="97"/>
      <c r="D112" s="97"/>
      <c r="E112" s="97"/>
      <c r="F112" s="97"/>
      <c r="G112" s="97"/>
      <c r="H112" s="97"/>
      <c r="I112" s="97"/>
      <c r="J112" s="97"/>
      <c r="K112" s="97"/>
      <c r="L112" s="97"/>
      <c r="M112" s="97"/>
      <c r="N112" s="97"/>
      <c r="O112" s="97"/>
      <c r="P112" s="97"/>
      <c r="Q112" s="97"/>
      <c r="R112" s="97"/>
      <c r="S112" s="97"/>
      <c r="T112" s="97"/>
      <c r="U112" s="97"/>
      <c r="V112" s="97"/>
      <c r="W112" s="97"/>
      <c r="X112" s="97"/>
      <c r="Y112" s="97"/>
      <c r="Z112" s="97"/>
    </row>
    <row r="113" spans="1:26">
      <c r="A113" s="97"/>
      <c r="B113" s="97"/>
      <c r="C113" s="97"/>
      <c r="D113" s="97"/>
      <c r="E113" s="97"/>
      <c r="F113" s="97"/>
      <c r="G113" s="97"/>
      <c r="H113" s="97"/>
      <c r="I113" s="97"/>
      <c r="J113" s="97"/>
      <c r="K113" s="97"/>
      <c r="L113" s="97"/>
      <c r="M113" s="97"/>
      <c r="N113" s="97"/>
      <c r="O113" s="97"/>
      <c r="P113" s="97"/>
      <c r="Q113" s="97"/>
      <c r="R113" s="97"/>
      <c r="S113" s="97"/>
      <c r="T113" s="97"/>
      <c r="U113" s="97"/>
      <c r="V113" s="97"/>
      <c r="W113" s="97"/>
      <c r="X113" s="97"/>
      <c r="Y113" s="97"/>
      <c r="Z113" s="97"/>
    </row>
    <row r="114" spans="1:26">
      <c r="A114" s="97"/>
      <c r="B114" s="97"/>
      <c r="C114" s="97"/>
      <c r="D114" s="97"/>
      <c r="E114" s="97"/>
      <c r="F114" s="97"/>
      <c r="G114" s="97"/>
      <c r="H114" s="97"/>
      <c r="I114" s="97"/>
      <c r="J114" s="97"/>
      <c r="K114" s="97"/>
      <c r="L114" s="97"/>
      <c r="M114" s="97"/>
      <c r="N114" s="97"/>
      <c r="O114" s="97"/>
      <c r="P114" s="97"/>
      <c r="Q114" s="97"/>
      <c r="R114" s="97"/>
      <c r="S114" s="97"/>
      <c r="T114" s="97"/>
      <c r="U114" s="97"/>
      <c r="V114" s="97"/>
      <c r="W114" s="97"/>
      <c r="X114" s="97"/>
      <c r="Y114" s="97"/>
      <c r="Z114" s="97"/>
    </row>
    <row r="115" spans="1:26">
      <c r="A115" s="97"/>
      <c r="B115" s="97"/>
      <c r="C115" s="97"/>
      <c r="D115" s="97"/>
      <c r="E115" s="97"/>
      <c r="F115" s="97"/>
      <c r="G115" s="97"/>
      <c r="H115" s="97"/>
      <c r="I115" s="97"/>
      <c r="J115" s="97"/>
      <c r="K115" s="97"/>
      <c r="L115" s="97"/>
      <c r="M115" s="97"/>
      <c r="N115" s="97"/>
      <c r="O115" s="97"/>
      <c r="P115" s="97"/>
      <c r="Q115" s="97"/>
      <c r="R115" s="97"/>
      <c r="S115" s="97"/>
      <c r="T115" s="97"/>
      <c r="U115" s="97"/>
      <c r="V115" s="97"/>
      <c r="W115" s="97"/>
      <c r="X115" s="97"/>
      <c r="Y115" s="97"/>
      <c r="Z115" s="97"/>
    </row>
    <row r="116" spans="1:26">
      <c r="A116" s="97"/>
      <c r="B116" s="97"/>
      <c r="C116" s="97"/>
      <c r="D116" s="97"/>
      <c r="E116" s="97"/>
      <c r="F116" s="97"/>
      <c r="G116" s="97"/>
      <c r="H116" s="97"/>
      <c r="I116" s="97"/>
      <c r="J116" s="97"/>
      <c r="K116" s="97"/>
      <c r="L116" s="97"/>
      <c r="M116" s="97"/>
      <c r="N116" s="97"/>
      <c r="O116" s="97"/>
      <c r="P116" s="97"/>
      <c r="Q116" s="97"/>
      <c r="R116" s="97"/>
      <c r="S116" s="97"/>
      <c r="T116" s="97"/>
      <c r="U116" s="97"/>
      <c r="V116" s="97"/>
      <c r="W116" s="97"/>
      <c r="X116" s="97"/>
      <c r="Y116" s="97"/>
      <c r="Z116" s="97"/>
    </row>
    <row r="117" spans="1:26">
      <c r="A117" s="97"/>
      <c r="B117" s="97"/>
      <c r="C117" s="97"/>
      <c r="D117" s="97"/>
      <c r="E117" s="97"/>
      <c r="F117" s="97"/>
      <c r="G117" s="97"/>
      <c r="H117" s="97"/>
      <c r="I117" s="97"/>
      <c r="J117" s="97"/>
      <c r="K117" s="97"/>
      <c r="L117" s="97"/>
      <c r="M117" s="97"/>
      <c r="N117" s="97"/>
      <c r="O117" s="97"/>
      <c r="P117" s="97"/>
      <c r="Q117" s="97"/>
      <c r="R117" s="97"/>
      <c r="S117" s="97"/>
      <c r="T117" s="97"/>
      <c r="U117" s="97"/>
      <c r="V117" s="97"/>
      <c r="W117" s="97"/>
      <c r="X117" s="97"/>
      <c r="Y117" s="97"/>
      <c r="Z117" s="97"/>
    </row>
    <row r="118" spans="1:26">
      <c r="A118" s="97"/>
      <c r="B118" s="97"/>
      <c r="C118" s="97"/>
      <c r="D118" s="97"/>
      <c r="E118" s="97"/>
      <c r="F118" s="97"/>
      <c r="G118" s="97"/>
      <c r="H118" s="97"/>
      <c r="I118" s="97"/>
      <c r="J118" s="97"/>
      <c r="K118" s="97"/>
      <c r="L118" s="97"/>
      <c r="M118" s="97"/>
      <c r="N118" s="97"/>
      <c r="O118" s="97"/>
      <c r="P118" s="97"/>
      <c r="Q118" s="97"/>
      <c r="R118" s="97"/>
      <c r="S118" s="97"/>
      <c r="T118" s="97"/>
      <c r="U118" s="97"/>
      <c r="V118" s="97"/>
      <c r="W118" s="97"/>
      <c r="X118" s="97"/>
      <c r="Y118" s="97"/>
      <c r="Z118" s="97"/>
    </row>
    <row r="119" spans="1:26">
      <c r="A119" s="97"/>
      <c r="B119" s="97"/>
      <c r="C119" s="97"/>
      <c r="D119" s="97"/>
      <c r="E119" s="97"/>
      <c r="F119" s="97"/>
      <c r="G119" s="97"/>
      <c r="H119" s="97"/>
      <c r="I119" s="97"/>
      <c r="J119" s="97"/>
      <c r="K119" s="97"/>
      <c r="L119" s="97"/>
      <c r="M119" s="97"/>
      <c r="N119" s="97"/>
      <c r="O119" s="97"/>
      <c r="P119" s="97"/>
      <c r="Q119" s="97"/>
      <c r="R119" s="97"/>
      <c r="S119" s="97"/>
      <c r="T119" s="97"/>
      <c r="U119" s="97"/>
      <c r="V119" s="97"/>
      <c r="W119" s="97"/>
      <c r="X119" s="97"/>
      <c r="Y119" s="97"/>
      <c r="Z119" s="97"/>
    </row>
    <row r="120" spans="1:26">
      <c r="A120" s="97"/>
      <c r="B120" s="97"/>
      <c r="C120" s="97"/>
      <c r="D120" s="97"/>
      <c r="E120" s="97"/>
      <c r="F120" s="97"/>
      <c r="G120" s="97"/>
      <c r="H120" s="97"/>
      <c r="I120" s="97"/>
      <c r="J120" s="97"/>
      <c r="K120" s="97"/>
      <c r="L120" s="97"/>
      <c r="M120" s="97"/>
      <c r="N120" s="97"/>
      <c r="O120" s="97"/>
      <c r="P120" s="97"/>
      <c r="Q120" s="97"/>
      <c r="R120" s="97"/>
      <c r="S120" s="97"/>
      <c r="T120" s="97"/>
      <c r="U120" s="97"/>
      <c r="V120" s="97"/>
      <c r="W120" s="97"/>
      <c r="X120" s="97"/>
      <c r="Y120" s="97"/>
      <c r="Z120" s="97"/>
    </row>
    <row r="121" spans="1:26">
      <c r="A121" s="97"/>
      <c r="B121" s="97"/>
      <c r="C121" s="97"/>
      <c r="D121" s="97"/>
      <c r="E121" s="97"/>
      <c r="F121" s="97"/>
      <c r="G121" s="97"/>
      <c r="H121" s="97"/>
      <c r="I121" s="97"/>
      <c r="J121" s="97"/>
      <c r="K121" s="97"/>
      <c r="L121" s="97"/>
      <c r="M121" s="97"/>
      <c r="N121" s="97"/>
      <c r="O121" s="97"/>
      <c r="P121" s="97"/>
      <c r="Q121" s="97"/>
      <c r="R121" s="97"/>
      <c r="S121" s="97"/>
      <c r="T121" s="97"/>
      <c r="U121" s="97"/>
      <c r="V121" s="97"/>
      <c r="W121" s="97"/>
      <c r="X121" s="97"/>
      <c r="Y121" s="97"/>
      <c r="Z121" s="97"/>
    </row>
    <row r="122" spans="1:26">
      <c r="A122" s="97"/>
      <c r="B122" s="97"/>
      <c r="C122" s="97"/>
      <c r="D122" s="97"/>
      <c r="E122" s="97"/>
      <c r="F122" s="97"/>
      <c r="G122" s="97"/>
      <c r="H122" s="97"/>
      <c r="I122" s="97"/>
      <c r="J122" s="97"/>
      <c r="K122" s="97"/>
      <c r="L122" s="97"/>
      <c r="M122" s="97"/>
      <c r="N122" s="97"/>
      <c r="O122" s="97"/>
      <c r="P122" s="97"/>
      <c r="Q122" s="97"/>
      <c r="R122" s="97"/>
      <c r="S122" s="97"/>
      <c r="T122" s="97"/>
      <c r="U122" s="97"/>
      <c r="V122" s="97"/>
      <c r="W122" s="97"/>
      <c r="X122" s="97"/>
      <c r="Y122" s="97"/>
      <c r="Z122" s="97"/>
    </row>
    <row r="123" spans="1:26">
      <c r="A123" s="97"/>
      <c r="B123" s="97"/>
      <c r="C123" s="97"/>
      <c r="D123" s="97"/>
      <c r="E123" s="97"/>
      <c r="F123" s="97"/>
      <c r="G123" s="97"/>
      <c r="H123" s="97"/>
      <c r="I123" s="97"/>
      <c r="J123" s="97"/>
      <c r="K123" s="97"/>
      <c r="L123" s="97"/>
      <c r="M123" s="97"/>
      <c r="N123" s="97"/>
      <c r="O123" s="97"/>
      <c r="P123" s="97"/>
      <c r="Q123" s="97"/>
      <c r="R123" s="97"/>
      <c r="S123" s="97"/>
      <c r="T123" s="97"/>
      <c r="U123" s="97"/>
      <c r="V123" s="97"/>
      <c r="W123" s="97"/>
      <c r="X123" s="97"/>
      <c r="Y123" s="97"/>
      <c r="Z123" s="97"/>
    </row>
    <row r="124" spans="1:26">
      <c r="A124" s="97"/>
      <c r="B124" s="97"/>
      <c r="C124" s="97"/>
      <c r="D124" s="97"/>
      <c r="E124" s="97"/>
      <c r="F124" s="97"/>
      <c r="G124" s="97"/>
      <c r="H124" s="97"/>
      <c r="I124" s="97"/>
      <c r="J124" s="97"/>
      <c r="K124" s="97"/>
      <c r="L124" s="97"/>
      <c r="M124" s="97"/>
      <c r="N124" s="97"/>
      <c r="O124" s="97"/>
      <c r="P124" s="97"/>
      <c r="Q124" s="97"/>
      <c r="R124" s="97"/>
      <c r="S124" s="97"/>
      <c r="T124" s="97"/>
      <c r="U124" s="97"/>
      <c r="V124" s="97"/>
      <c r="W124" s="97"/>
      <c r="X124" s="97"/>
      <c r="Y124" s="97"/>
      <c r="Z124" s="97"/>
    </row>
    <row r="125" spans="1:26">
      <c r="A125" s="97"/>
      <c r="B125" s="97"/>
      <c r="C125" s="97"/>
      <c r="D125" s="97"/>
      <c r="E125" s="97"/>
      <c r="F125" s="97"/>
      <c r="G125" s="97"/>
      <c r="H125" s="97"/>
      <c r="I125" s="97"/>
      <c r="J125" s="97"/>
      <c r="K125" s="97"/>
      <c r="L125" s="97"/>
      <c r="M125" s="97"/>
      <c r="N125" s="97"/>
      <c r="O125" s="97"/>
      <c r="P125" s="97"/>
      <c r="Q125" s="97"/>
      <c r="R125" s="97"/>
      <c r="S125" s="97"/>
      <c r="T125" s="97"/>
      <c r="U125" s="97"/>
      <c r="V125" s="97"/>
      <c r="W125" s="97"/>
      <c r="X125" s="97"/>
      <c r="Y125" s="97"/>
      <c r="Z125" s="97"/>
    </row>
    <row r="126" spans="1:26">
      <c r="A126" s="97"/>
      <c r="B126" s="97"/>
      <c r="C126" s="97"/>
      <c r="D126" s="97"/>
      <c r="E126" s="97"/>
      <c r="F126" s="97"/>
      <c r="G126" s="97"/>
      <c r="H126" s="97"/>
      <c r="I126" s="97"/>
      <c r="J126" s="97"/>
      <c r="K126" s="97"/>
      <c r="L126" s="97"/>
      <c r="M126" s="97"/>
      <c r="N126" s="97"/>
      <c r="O126" s="97"/>
      <c r="P126" s="97"/>
      <c r="Q126" s="97"/>
      <c r="R126" s="97"/>
      <c r="S126" s="97"/>
      <c r="T126" s="97"/>
      <c r="U126" s="97"/>
      <c r="V126" s="97"/>
      <c r="W126" s="97"/>
      <c r="X126" s="97"/>
      <c r="Y126" s="97"/>
      <c r="Z126" s="97"/>
    </row>
    <row r="127" spans="1:26">
      <c r="A127" s="97"/>
      <c r="B127" s="97"/>
      <c r="C127" s="97"/>
      <c r="D127" s="97"/>
      <c r="E127" s="97"/>
      <c r="F127" s="97"/>
      <c r="G127" s="97"/>
      <c r="H127" s="97"/>
      <c r="I127" s="97"/>
      <c r="J127" s="97"/>
      <c r="K127" s="97"/>
      <c r="L127" s="97"/>
      <c r="M127" s="97"/>
      <c r="N127" s="97"/>
      <c r="O127" s="97"/>
      <c r="P127" s="97"/>
      <c r="Q127" s="97"/>
      <c r="R127" s="97"/>
      <c r="S127" s="97"/>
      <c r="T127" s="97"/>
      <c r="U127" s="97"/>
      <c r="V127" s="97"/>
      <c r="W127" s="97"/>
      <c r="X127" s="97"/>
      <c r="Y127" s="97"/>
      <c r="Z127" s="97"/>
    </row>
    <row r="128" spans="1:26">
      <c r="A128" s="97"/>
      <c r="B128" s="97"/>
      <c r="C128" s="97"/>
      <c r="D128" s="97"/>
      <c r="E128" s="97"/>
      <c r="F128" s="97"/>
      <c r="G128" s="97"/>
      <c r="H128" s="97"/>
      <c r="I128" s="97"/>
      <c r="J128" s="97"/>
      <c r="K128" s="97"/>
      <c r="L128" s="97"/>
      <c r="M128" s="97"/>
      <c r="N128" s="97"/>
      <c r="O128" s="97"/>
      <c r="P128" s="97"/>
      <c r="Q128" s="97"/>
      <c r="R128" s="97"/>
      <c r="S128" s="97"/>
      <c r="T128" s="97"/>
      <c r="U128" s="97"/>
      <c r="V128" s="97"/>
      <c r="W128" s="97"/>
      <c r="X128" s="97"/>
      <c r="Y128" s="97"/>
      <c r="Z128" s="97"/>
    </row>
    <row r="129" spans="1:26">
      <c r="A129" s="97"/>
      <c r="B129" s="97"/>
      <c r="C129" s="97"/>
      <c r="D129" s="97"/>
      <c r="E129" s="97"/>
      <c r="F129" s="97"/>
      <c r="G129" s="97"/>
      <c r="H129" s="97"/>
      <c r="I129" s="97"/>
      <c r="J129" s="97"/>
      <c r="K129" s="97"/>
      <c r="L129" s="97"/>
      <c r="M129" s="97"/>
      <c r="N129" s="97"/>
      <c r="O129" s="97"/>
      <c r="P129" s="97"/>
      <c r="Q129" s="97"/>
      <c r="R129" s="97"/>
      <c r="S129" s="97"/>
      <c r="T129" s="97"/>
      <c r="U129" s="97"/>
      <c r="V129" s="97"/>
      <c r="W129" s="97"/>
      <c r="X129" s="97"/>
      <c r="Y129" s="97"/>
      <c r="Z129" s="97"/>
    </row>
    <row r="130" spans="1:26">
      <c r="A130" s="97"/>
      <c r="B130" s="97"/>
      <c r="C130" s="97"/>
      <c r="D130" s="97"/>
      <c r="E130" s="97"/>
      <c r="F130" s="97"/>
      <c r="G130" s="97"/>
      <c r="H130" s="97"/>
      <c r="I130" s="97"/>
      <c r="J130" s="97"/>
      <c r="K130" s="97"/>
      <c r="L130" s="97"/>
      <c r="M130" s="97"/>
      <c r="N130" s="97"/>
      <c r="O130" s="97"/>
      <c r="P130" s="97"/>
      <c r="Q130" s="97"/>
      <c r="R130" s="97"/>
      <c r="S130" s="97"/>
      <c r="T130" s="97"/>
      <c r="U130" s="97"/>
      <c r="V130" s="97"/>
      <c r="W130" s="97"/>
      <c r="X130" s="97"/>
      <c r="Y130" s="97"/>
      <c r="Z130" s="97"/>
    </row>
    <row r="131" spans="1:26">
      <c r="A131" s="97"/>
      <c r="B131" s="97"/>
      <c r="C131" s="97"/>
      <c r="D131" s="97"/>
      <c r="E131" s="97"/>
      <c r="F131" s="97"/>
      <c r="G131" s="97"/>
      <c r="H131" s="97"/>
      <c r="I131" s="97"/>
      <c r="J131" s="97"/>
      <c r="K131" s="97"/>
      <c r="L131" s="97"/>
      <c r="M131" s="97"/>
      <c r="N131" s="97"/>
      <c r="O131" s="97"/>
      <c r="P131" s="97"/>
      <c r="Q131" s="97"/>
      <c r="R131" s="97"/>
      <c r="S131" s="97"/>
      <c r="T131" s="97"/>
      <c r="U131" s="97"/>
      <c r="V131" s="97"/>
      <c r="W131" s="97"/>
      <c r="X131" s="97"/>
      <c r="Y131" s="97"/>
      <c r="Z131" s="97"/>
    </row>
    <row r="132" spans="1:26">
      <c r="A132" s="97"/>
      <c r="B132" s="97"/>
      <c r="C132" s="97"/>
      <c r="D132" s="97"/>
      <c r="E132" s="97"/>
      <c r="F132" s="97"/>
      <c r="G132" s="97"/>
      <c r="H132" s="97"/>
      <c r="I132" s="97"/>
      <c r="J132" s="97"/>
      <c r="K132" s="97"/>
      <c r="L132" s="97"/>
      <c r="M132" s="97"/>
      <c r="N132" s="97"/>
      <c r="O132" s="97"/>
      <c r="P132" s="97"/>
      <c r="Q132" s="97"/>
      <c r="R132" s="97"/>
      <c r="S132" s="97"/>
      <c r="T132" s="97"/>
      <c r="U132" s="97"/>
      <c r="V132" s="97"/>
      <c r="W132" s="97"/>
      <c r="X132" s="97"/>
      <c r="Y132" s="97"/>
      <c r="Z132" s="97"/>
    </row>
    <row r="133" spans="1:26">
      <c r="A133" s="97"/>
      <c r="B133" s="97"/>
      <c r="C133" s="97"/>
      <c r="D133" s="97"/>
      <c r="E133" s="97"/>
      <c r="F133" s="97"/>
      <c r="G133" s="97"/>
      <c r="H133" s="97"/>
      <c r="I133" s="97"/>
      <c r="J133" s="97"/>
      <c r="K133" s="97"/>
      <c r="L133" s="97"/>
      <c r="M133" s="97"/>
      <c r="N133" s="97"/>
      <c r="O133" s="97"/>
      <c r="P133" s="97"/>
      <c r="Q133" s="97"/>
      <c r="R133" s="97"/>
      <c r="S133" s="97"/>
      <c r="T133" s="97"/>
      <c r="U133" s="97"/>
      <c r="V133" s="97"/>
      <c r="W133" s="97"/>
      <c r="X133" s="97"/>
      <c r="Y133" s="97"/>
      <c r="Z133" s="97"/>
    </row>
    <row r="134" spans="1:26">
      <c r="A134" s="97"/>
      <c r="B134" s="97"/>
      <c r="C134" s="97"/>
      <c r="D134" s="97"/>
      <c r="E134" s="97"/>
      <c r="F134" s="97"/>
      <c r="G134" s="97"/>
      <c r="H134" s="97"/>
      <c r="I134" s="97"/>
      <c r="J134" s="97"/>
      <c r="K134" s="97"/>
      <c r="L134" s="97"/>
      <c r="M134" s="97"/>
      <c r="N134" s="97"/>
      <c r="O134" s="97"/>
      <c r="P134" s="97"/>
      <c r="Q134" s="97"/>
      <c r="R134" s="97"/>
      <c r="S134" s="97"/>
      <c r="T134" s="97"/>
      <c r="U134" s="97"/>
      <c r="V134" s="97"/>
      <c r="W134" s="97"/>
      <c r="X134" s="97"/>
      <c r="Y134" s="97"/>
      <c r="Z134" s="97"/>
    </row>
    <row r="135" spans="1:26">
      <c r="A135" s="97"/>
      <c r="B135" s="97"/>
      <c r="C135" s="97"/>
      <c r="D135" s="97"/>
      <c r="E135" s="97"/>
      <c r="F135" s="97"/>
      <c r="G135" s="97"/>
      <c r="H135" s="97"/>
      <c r="I135" s="97"/>
      <c r="J135" s="97"/>
      <c r="K135" s="97"/>
      <c r="L135" s="97"/>
      <c r="M135" s="97"/>
      <c r="N135" s="97"/>
      <c r="O135" s="97"/>
      <c r="P135" s="97"/>
      <c r="Q135" s="97"/>
      <c r="R135" s="97"/>
      <c r="S135" s="97"/>
      <c r="T135" s="97"/>
      <c r="U135" s="97"/>
      <c r="V135" s="97"/>
      <c r="W135" s="97"/>
      <c r="X135" s="97"/>
      <c r="Y135" s="97"/>
      <c r="Z135" s="97"/>
    </row>
    <row r="136" spans="1:26">
      <c r="A136" s="97"/>
      <c r="B136" s="97"/>
      <c r="C136" s="97"/>
      <c r="D136" s="97"/>
      <c r="E136" s="97"/>
      <c r="F136" s="97"/>
      <c r="G136" s="97"/>
      <c r="H136" s="97"/>
      <c r="I136" s="97"/>
      <c r="J136" s="97"/>
      <c r="K136" s="97"/>
      <c r="L136" s="97"/>
      <c r="M136" s="97"/>
      <c r="N136" s="97"/>
      <c r="O136" s="97"/>
      <c r="P136" s="97"/>
      <c r="Q136" s="97"/>
      <c r="R136" s="97"/>
      <c r="S136" s="97"/>
      <c r="T136" s="97"/>
      <c r="U136" s="97"/>
      <c r="V136" s="97"/>
      <c r="W136" s="97"/>
      <c r="X136" s="97"/>
      <c r="Y136" s="97"/>
      <c r="Z136" s="97"/>
    </row>
    <row r="137" spans="1:26">
      <c r="A137" s="97"/>
      <c r="B137" s="97"/>
      <c r="C137" s="97"/>
      <c r="D137" s="97"/>
      <c r="E137" s="97"/>
      <c r="F137" s="97"/>
      <c r="G137" s="97"/>
      <c r="H137" s="97"/>
      <c r="I137" s="97"/>
      <c r="J137" s="97"/>
      <c r="K137" s="97"/>
      <c r="L137" s="97"/>
      <c r="M137" s="97"/>
      <c r="N137" s="97"/>
      <c r="O137" s="97"/>
      <c r="P137" s="97"/>
      <c r="Q137" s="97"/>
      <c r="R137" s="97"/>
      <c r="S137" s="97"/>
      <c r="T137" s="97"/>
      <c r="U137" s="97"/>
      <c r="V137" s="97"/>
      <c r="W137" s="97"/>
      <c r="X137" s="97"/>
      <c r="Y137" s="97"/>
      <c r="Z137" s="97"/>
    </row>
    <row r="138" spans="1:26">
      <c r="A138" s="97"/>
      <c r="B138" s="97"/>
      <c r="C138" s="97"/>
      <c r="D138" s="97"/>
      <c r="E138" s="97"/>
      <c r="F138" s="97"/>
      <c r="G138" s="97"/>
      <c r="H138" s="97"/>
      <c r="I138" s="97"/>
      <c r="J138" s="97"/>
      <c r="K138" s="97"/>
      <c r="L138" s="97"/>
      <c r="M138" s="97"/>
      <c r="N138" s="97"/>
      <c r="O138" s="97"/>
      <c r="P138" s="97"/>
      <c r="Q138" s="97"/>
      <c r="R138" s="97"/>
      <c r="S138" s="97"/>
      <c r="T138" s="97"/>
      <c r="U138" s="97"/>
      <c r="V138" s="97"/>
      <c r="W138" s="97"/>
      <c r="X138" s="97"/>
      <c r="Y138" s="97"/>
      <c r="Z138" s="97"/>
    </row>
    <row r="139" spans="1:26">
      <c r="A139" s="97"/>
      <c r="B139" s="97"/>
      <c r="C139" s="97"/>
      <c r="D139" s="97"/>
      <c r="E139" s="97"/>
      <c r="F139" s="97"/>
      <c r="G139" s="97"/>
      <c r="H139" s="97"/>
      <c r="I139" s="97"/>
      <c r="J139" s="97"/>
      <c r="K139" s="97"/>
      <c r="L139" s="97"/>
      <c r="M139" s="97"/>
      <c r="N139" s="97"/>
      <c r="O139" s="97"/>
      <c r="P139" s="97"/>
      <c r="Q139" s="97"/>
      <c r="R139" s="97"/>
      <c r="S139" s="97"/>
      <c r="T139" s="97"/>
      <c r="U139" s="97"/>
      <c r="V139" s="97"/>
      <c r="W139" s="97"/>
      <c r="X139" s="97"/>
      <c r="Y139" s="97"/>
      <c r="Z139" s="97"/>
    </row>
    <row r="140" spans="1:26">
      <c r="A140" s="97"/>
      <c r="B140" s="97"/>
      <c r="C140" s="97"/>
      <c r="D140" s="97"/>
      <c r="E140" s="97"/>
      <c r="F140" s="97"/>
      <c r="G140" s="97"/>
      <c r="H140" s="97"/>
      <c r="I140" s="97"/>
      <c r="J140" s="97"/>
      <c r="K140" s="97"/>
      <c r="L140" s="97"/>
      <c r="M140" s="97"/>
      <c r="N140" s="97"/>
      <c r="O140" s="97"/>
      <c r="P140" s="97"/>
      <c r="Q140" s="97"/>
      <c r="R140" s="97"/>
      <c r="S140" s="97"/>
      <c r="T140" s="97"/>
      <c r="U140" s="97"/>
      <c r="V140" s="97"/>
      <c r="W140" s="97"/>
      <c r="X140" s="97"/>
      <c r="Y140" s="97"/>
      <c r="Z140" s="97"/>
    </row>
    <row r="141" spans="1:26">
      <c r="A141" s="97"/>
      <c r="B141" s="97"/>
      <c r="C141" s="97"/>
      <c r="D141" s="97"/>
      <c r="E141" s="97"/>
      <c r="F141" s="97"/>
      <c r="G141" s="97"/>
      <c r="H141" s="97"/>
      <c r="I141" s="97"/>
      <c r="J141" s="97"/>
      <c r="K141" s="97"/>
      <c r="L141" s="97"/>
      <c r="M141" s="97"/>
      <c r="N141" s="97"/>
      <c r="O141" s="97"/>
      <c r="P141" s="97"/>
      <c r="Q141" s="97"/>
      <c r="R141" s="97"/>
      <c r="S141" s="97"/>
      <c r="T141" s="97"/>
      <c r="U141" s="97"/>
      <c r="V141" s="97"/>
      <c r="W141" s="97"/>
      <c r="X141" s="97"/>
      <c r="Y141" s="97"/>
      <c r="Z141" s="97"/>
    </row>
    <row r="142" spans="1:26">
      <c r="A142" s="97"/>
      <c r="B142" s="97"/>
      <c r="C142" s="97"/>
      <c r="D142" s="97"/>
      <c r="E142" s="97"/>
      <c r="F142" s="97"/>
      <c r="G142" s="97"/>
      <c r="H142" s="97"/>
      <c r="I142" s="97"/>
      <c r="J142" s="97"/>
      <c r="K142" s="97"/>
      <c r="L142" s="97"/>
      <c r="M142" s="97"/>
      <c r="N142" s="97"/>
      <c r="O142" s="97"/>
      <c r="P142" s="97"/>
      <c r="Q142" s="97"/>
      <c r="R142" s="97"/>
      <c r="S142" s="97"/>
      <c r="T142" s="97"/>
      <c r="U142" s="97"/>
      <c r="V142" s="97"/>
      <c r="W142" s="97"/>
      <c r="X142" s="97"/>
      <c r="Y142" s="97"/>
      <c r="Z142" s="97"/>
    </row>
    <row r="143" spans="1:26">
      <c r="A143" s="97"/>
      <c r="B143" s="97"/>
      <c r="C143" s="97"/>
      <c r="D143" s="97"/>
      <c r="E143" s="97"/>
      <c r="F143" s="97"/>
      <c r="G143" s="97"/>
      <c r="H143" s="97"/>
      <c r="I143" s="97"/>
      <c r="J143" s="97"/>
      <c r="K143" s="97"/>
      <c r="L143" s="97"/>
      <c r="M143" s="97"/>
      <c r="N143" s="97"/>
      <c r="O143" s="97"/>
      <c r="P143" s="97"/>
      <c r="Q143" s="97"/>
      <c r="R143" s="97"/>
      <c r="S143" s="97"/>
      <c r="T143" s="97"/>
      <c r="U143" s="97"/>
      <c r="V143" s="97"/>
      <c r="W143" s="97"/>
      <c r="X143" s="97"/>
      <c r="Y143" s="97"/>
      <c r="Z143" s="97"/>
    </row>
    <row r="144" spans="1:26">
      <c r="A144" s="97"/>
      <c r="B144" s="97"/>
      <c r="C144" s="97"/>
      <c r="D144" s="97"/>
      <c r="E144" s="97"/>
      <c r="F144" s="97"/>
      <c r="G144" s="97"/>
      <c r="H144" s="97"/>
      <c r="I144" s="97"/>
      <c r="J144" s="97"/>
      <c r="K144" s="97"/>
      <c r="L144" s="97"/>
      <c r="M144" s="97"/>
      <c r="N144" s="97"/>
      <c r="O144" s="97"/>
      <c r="P144" s="97"/>
      <c r="Q144" s="97"/>
      <c r="R144" s="97"/>
      <c r="S144" s="97"/>
      <c r="T144" s="97"/>
      <c r="U144" s="97"/>
      <c r="V144" s="97"/>
      <c r="W144" s="97"/>
      <c r="X144" s="97"/>
      <c r="Y144" s="97"/>
      <c r="Z144" s="97"/>
    </row>
    <row r="145" spans="1:26">
      <c r="A145" s="97"/>
      <c r="B145" s="97"/>
      <c r="C145" s="97"/>
      <c r="D145" s="97"/>
      <c r="E145" s="97"/>
      <c r="F145" s="97"/>
      <c r="G145" s="97"/>
      <c r="H145" s="97"/>
      <c r="I145" s="97"/>
      <c r="J145" s="97"/>
      <c r="K145" s="97"/>
      <c r="L145" s="97"/>
      <c r="M145" s="97"/>
      <c r="N145" s="97"/>
      <c r="O145" s="97"/>
      <c r="P145" s="97"/>
      <c r="Q145" s="97"/>
      <c r="R145" s="97"/>
      <c r="S145" s="97"/>
      <c r="T145" s="97"/>
      <c r="U145" s="97"/>
      <c r="V145" s="97"/>
      <c r="W145" s="97"/>
      <c r="X145" s="97"/>
      <c r="Y145" s="97"/>
      <c r="Z145" s="97"/>
    </row>
    <row r="146" spans="1:26">
      <c r="A146" s="97"/>
      <c r="B146" s="97"/>
      <c r="C146" s="97"/>
      <c r="D146" s="97"/>
      <c r="E146" s="97"/>
      <c r="F146" s="97"/>
      <c r="G146" s="97"/>
      <c r="H146" s="97"/>
      <c r="I146" s="97"/>
      <c r="J146" s="97"/>
      <c r="K146" s="97"/>
      <c r="L146" s="97"/>
      <c r="M146" s="97"/>
      <c r="N146" s="97"/>
      <c r="O146" s="97"/>
      <c r="P146" s="97"/>
      <c r="Q146" s="97"/>
      <c r="R146" s="97"/>
      <c r="S146" s="97"/>
      <c r="T146" s="97"/>
      <c r="U146" s="97"/>
      <c r="V146" s="97"/>
      <c r="W146" s="97"/>
      <c r="X146" s="97"/>
      <c r="Y146" s="97"/>
      <c r="Z146" s="97"/>
    </row>
    <row r="147" spans="1:26">
      <c r="A147" s="97"/>
      <c r="B147" s="97"/>
      <c r="C147" s="97"/>
      <c r="D147" s="97"/>
      <c r="E147" s="97"/>
      <c r="F147" s="97"/>
      <c r="G147" s="97"/>
      <c r="H147" s="97"/>
      <c r="I147" s="97"/>
      <c r="J147" s="97"/>
      <c r="K147" s="97"/>
      <c r="L147" s="97"/>
      <c r="M147" s="97"/>
      <c r="N147" s="97"/>
      <c r="O147" s="97"/>
      <c r="P147" s="97"/>
      <c r="Q147" s="97"/>
      <c r="R147" s="97"/>
      <c r="S147" s="97"/>
      <c r="T147" s="97"/>
      <c r="U147" s="97"/>
      <c r="V147" s="97"/>
      <c r="W147" s="97"/>
      <c r="X147" s="97"/>
      <c r="Y147" s="97"/>
      <c r="Z147" s="97"/>
    </row>
    <row r="148" spans="1:26">
      <c r="A148" s="97"/>
      <c r="B148" s="97"/>
      <c r="C148" s="97"/>
      <c r="D148" s="97"/>
      <c r="E148" s="97"/>
      <c r="F148" s="97"/>
      <c r="G148" s="97"/>
      <c r="H148" s="97"/>
      <c r="I148" s="97"/>
      <c r="J148" s="97"/>
      <c r="K148" s="97"/>
      <c r="L148" s="97"/>
      <c r="M148" s="97"/>
      <c r="N148" s="97"/>
      <c r="O148" s="97"/>
      <c r="P148" s="97"/>
      <c r="Q148" s="97"/>
      <c r="R148" s="97"/>
      <c r="S148" s="97"/>
      <c r="T148" s="97"/>
      <c r="U148" s="97"/>
      <c r="V148" s="97"/>
      <c r="W148" s="97"/>
      <c r="X148" s="97"/>
      <c r="Y148" s="97"/>
      <c r="Z148" s="97"/>
    </row>
    <row r="149" spans="1:26">
      <c r="A149" s="97"/>
      <c r="B149" s="97"/>
      <c r="C149" s="97"/>
      <c r="D149" s="97"/>
      <c r="E149" s="97"/>
      <c r="F149" s="97"/>
      <c r="G149" s="97"/>
      <c r="H149" s="97"/>
      <c r="I149" s="97"/>
      <c r="J149" s="97"/>
      <c r="K149" s="97"/>
      <c r="L149" s="97"/>
      <c r="M149" s="97"/>
      <c r="N149" s="97"/>
      <c r="O149" s="97"/>
      <c r="P149" s="97"/>
      <c r="Q149" s="97"/>
      <c r="R149" s="97"/>
      <c r="S149" s="97"/>
      <c r="T149" s="97"/>
      <c r="U149" s="97"/>
      <c r="V149" s="97"/>
      <c r="W149" s="97"/>
      <c r="X149" s="97"/>
      <c r="Y149" s="97"/>
      <c r="Z149" s="97"/>
    </row>
    <row r="150" spans="1:26">
      <c r="A150" s="97"/>
      <c r="B150" s="97"/>
      <c r="C150" s="97"/>
      <c r="D150" s="97"/>
      <c r="E150" s="97"/>
      <c r="F150" s="97"/>
      <c r="G150" s="97"/>
      <c r="H150" s="97"/>
      <c r="I150" s="97"/>
      <c r="J150" s="97"/>
      <c r="K150" s="97"/>
      <c r="L150" s="97"/>
      <c r="M150" s="97"/>
      <c r="N150" s="97"/>
      <c r="O150" s="97"/>
      <c r="P150" s="97"/>
      <c r="Q150" s="97"/>
      <c r="R150" s="97"/>
      <c r="S150" s="97"/>
      <c r="T150" s="97"/>
      <c r="U150" s="97"/>
      <c r="V150" s="97"/>
      <c r="W150" s="97"/>
      <c r="X150" s="97"/>
      <c r="Y150" s="97"/>
      <c r="Z150" s="97"/>
    </row>
    <row r="151" spans="1:26">
      <c r="A151" s="97"/>
      <c r="B151" s="97"/>
      <c r="C151" s="97"/>
      <c r="D151" s="97"/>
      <c r="E151" s="97"/>
      <c r="F151" s="97"/>
      <c r="G151" s="97"/>
      <c r="H151" s="97"/>
      <c r="I151" s="97"/>
      <c r="J151" s="97"/>
      <c r="K151" s="97"/>
      <c r="L151" s="97"/>
      <c r="M151" s="97"/>
      <c r="N151" s="97"/>
      <c r="O151" s="97"/>
      <c r="P151" s="97"/>
      <c r="Q151" s="97"/>
      <c r="R151" s="97"/>
      <c r="S151" s="97"/>
      <c r="T151" s="97"/>
      <c r="U151" s="97"/>
      <c r="V151" s="97"/>
      <c r="W151" s="97"/>
      <c r="X151" s="97"/>
      <c r="Y151" s="97"/>
      <c r="Z151" s="97"/>
    </row>
    <row r="152" spans="1:26">
      <c r="A152" s="97"/>
      <c r="B152" s="97"/>
      <c r="C152" s="97"/>
      <c r="D152" s="97"/>
      <c r="E152" s="97"/>
      <c r="F152" s="97"/>
      <c r="G152" s="97"/>
      <c r="H152" s="97"/>
      <c r="I152" s="97"/>
      <c r="J152" s="97"/>
      <c r="K152" s="97"/>
      <c r="L152" s="97"/>
      <c r="M152" s="97"/>
      <c r="N152" s="97"/>
      <c r="O152" s="97"/>
      <c r="P152" s="97"/>
      <c r="Q152" s="97"/>
      <c r="R152" s="97"/>
      <c r="S152" s="97"/>
      <c r="T152" s="97"/>
      <c r="U152" s="97"/>
      <c r="V152" s="97"/>
      <c r="W152" s="97"/>
      <c r="X152" s="97"/>
      <c r="Y152" s="97"/>
      <c r="Z152" s="97"/>
    </row>
    <row r="153" spans="1:26">
      <c r="A153" s="97"/>
      <c r="B153" s="97"/>
      <c r="C153" s="97"/>
      <c r="D153" s="97"/>
      <c r="E153" s="97"/>
      <c r="F153" s="97"/>
      <c r="G153" s="97"/>
      <c r="H153" s="97"/>
      <c r="I153" s="97"/>
      <c r="J153" s="97"/>
      <c r="K153" s="97"/>
      <c r="L153" s="97"/>
      <c r="M153" s="97"/>
      <c r="N153" s="97"/>
      <c r="O153" s="97"/>
      <c r="P153" s="97"/>
      <c r="Q153" s="97"/>
      <c r="R153" s="97"/>
      <c r="S153" s="97"/>
      <c r="T153" s="97"/>
      <c r="U153" s="97"/>
      <c r="V153" s="97"/>
      <c r="W153" s="97"/>
      <c r="X153" s="97"/>
      <c r="Y153" s="97"/>
      <c r="Z153" s="97"/>
    </row>
    <row r="154" spans="1:26">
      <c r="A154" s="97"/>
      <c r="B154" s="97"/>
      <c r="C154" s="97"/>
      <c r="D154" s="97"/>
      <c r="E154" s="97"/>
      <c r="F154" s="97"/>
      <c r="G154" s="97"/>
      <c r="H154" s="97"/>
      <c r="I154" s="97"/>
      <c r="J154" s="97"/>
      <c r="K154" s="97"/>
      <c r="L154" s="97"/>
      <c r="M154" s="97"/>
      <c r="N154" s="97"/>
      <c r="O154" s="97"/>
      <c r="P154" s="97"/>
      <c r="Q154" s="97"/>
      <c r="R154" s="97"/>
      <c r="S154" s="97"/>
      <c r="T154" s="97"/>
      <c r="U154" s="97"/>
      <c r="V154" s="97"/>
      <c r="W154" s="97"/>
      <c r="X154" s="97"/>
      <c r="Y154" s="97"/>
      <c r="Z154" s="97"/>
    </row>
    <row r="155" spans="1:26">
      <c r="A155" s="97"/>
      <c r="B155" s="97"/>
      <c r="C155" s="97"/>
      <c r="D155" s="97"/>
      <c r="E155" s="97"/>
      <c r="F155" s="97"/>
      <c r="G155" s="97"/>
      <c r="H155" s="97"/>
      <c r="I155" s="97"/>
      <c r="J155" s="97"/>
      <c r="K155" s="97"/>
      <c r="L155" s="97"/>
      <c r="M155" s="97"/>
      <c r="N155" s="97"/>
      <c r="O155" s="97"/>
      <c r="P155" s="97"/>
      <c r="Q155" s="97"/>
      <c r="R155" s="97"/>
      <c r="S155" s="97"/>
      <c r="T155" s="97"/>
      <c r="U155" s="97"/>
      <c r="V155" s="97"/>
      <c r="W155" s="97"/>
      <c r="X155" s="97"/>
      <c r="Y155" s="97"/>
      <c r="Z155" s="97"/>
    </row>
    <row r="156" spans="1:26">
      <c r="A156" s="97"/>
      <c r="B156" s="97"/>
      <c r="C156" s="97"/>
      <c r="D156" s="97"/>
      <c r="E156" s="97"/>
      <c r="F156" s="97"/>
      <c r="G156" s="97"/>
      <c r="H156" s="97"/>
      <c r="I156" s="97"/>
      <c r="J156" s="97"/>
      <c r="K156" s="97"/>
      <c r="L156" s="97"/>
      <c r="M156" s="97"/>
      <c r="N156" s="97"/>
      <c r="O156" s="97"/>
      <c r="P156" s="97"/>
      <c r="Q156" s="97"/>
      <c r="R156" s="97"/>
      <c r="S156" s="97"/>
      <c r="T156" s="97"/>
      <c r="U156" s="97"/>
      <c r="V156" s="97"/>
      <c r="W156" s="97"/>
      <c r="X156" s="97"/>
      <c r="Y156" s="97"/>
      <c r="Z156" s="97"/>
    </row>
    <row r="157" spans="1:26">
      <c r="A157" s="97"/>
      <c r="B157" s="97"/>
      <c r="C157" s="97"/>
      <c r="D157" s="97"/>
      <c r="E157" s="97"/>
      <c r="F157" s="97"/>
      <c r="G157" s="97"/>
      <c r="H157" s="97"/>
      <c r="I157" s="97"/>
      <c r="J157" s="97"/>
      <c r="K157" s="97"/>
      <c r="L157" s="97"/>
      <c r="M157" s="97"/>
      <c r="N157" s="97"/>
      <c r="O157" s="97"/>
      <c r="P157" s="97"/>
      <c r="Q157" s="97"/>
      <c r="R157" s="97"/>
      <c r="S157" s="97"/>
      <c r="T157" s="97"/>
      <c r="U157" s="97"/>
      <c r="V157" s="97"/>
      <c r="W157" s="97"/>
      <c r="X157" s="97"/>
      <c r="Y157" s="97"/>
      <c r="Z157" s="97"/>
    </row>
    <row r="158" spans="1:26">
      <c r="A158" s="97"/>
      <c r="B158" s="97"/>
      <c r="C158" s="97"/>
      <c r="D158" s="97"/>
      <c r="E158" s="97"/>
      <c r="F158" s="97"/>
      <c r="G158" s="97"/>
      <c r="H158" s="97"/>
      <c r="I158" s="97"/>
      <c r="J158" s="97"/>
      <c r="K158" s="97"/>
      <c r="L158" s="97"/>
      <c r="M158" s="97"/>
      <c r="N158" s="97"/>
      <c r="O158" s="97"/>
      <c r="P158" s="97"/>
      <c r="Q158" s="97"/>
      <c r="R158" s="97"/>
      <c r="S158" s="97"/>
      <c r="T158" s="97"/>
      <c r="U158" s="97"/>
      <c r="V158" s="97"/>
      <c r="W158" s="97"/>
      <c r="X158" s="97"/>
      <c r="Y158" s="97"/>
      <c r="Z158" s="97"/>
    </row>
    <row r="159" spans="1:26">
      <c r="A159" s="97"/>
      <c r="B159" s="97"/>
      <c r="C159" s="97"/>
      <c r="D159" s="97"/>
      <c r="E159" s="97"/>
      <c r="F159" s="97"/>
      <c r="G159" s="97"/>
      <c r="H159" s="97"/>
      <c r="I159" s="97"/>
      <c r="J159" s="97"/>
      <c r="K159" s="97"/>
      <c r="L159" s="97"/>
      <c r="M159" s="97"/>
      <c r="N159" s="97"/>
      <c r="O159" s="97"/>
      <c r="P159" s="97"/>
      <c r="Q159" s="97"/>
      <c r="R159" s="97"/>
      <c r="S159" s="97"/>
      <c r="T159" s="97"/>
      <c r="U159" s="97"/>
      <c r="V159" s="97"/>
      <c r="W159" s="97"/>
      <c r="X159" s="97"/>
      <c r="Y159" s="97"/>
      <c r="Z159" s="97"/>
    </row>
    <row r="160" spans="1:26">
      <c r="A160" s="97"/>
      <c r="B160" s="97"/>
      <c r="C160" s="97"/>
      <c r="D160" s="97"/>
      <c r="E160" s="97"/>
      <c r="F160" s="97"/>
      <c r="G160" s="97"/>
      <c r="H160" s="97"/>
      <c r="I160" s="97"/>
      <c r="J160" s="97"/>
      <c r="K160" s="97"/>
      <c r="L160" s="97"/>
      <c r="M160" s="97"/>
      <c r="N160" s="97"/>
      <c r="O160" s="97"/>
      <c r="P160" s="97"/>
      <c r="Q160" s="97"/>
      <c r="R160" s="97"/>
      <c r="S160" s="97"/>
      <c r="T160" s="97"/>
      <c r="U160" s="97"/>
      <c r="V160" s="97"/>
      <c r="W160" s="97"/>
      <c r="X160" s="97"/>
      <c r="Y160" s="97"/>
      <c r="Z160" s="97"/>
    </row>
    <row r="161" spans="1:26">
      <c r="A161" s="97"/>
      <c r="B161" s="97"/>
      <c r="C161" s="97"/>
      <c r="D161" s="97"/>
      <c r="E161" s="97"/>
      <c r="F161" s="97"/>
      <c r="G161" s="97"/>
      <c r="H161" s="97"/>
      <c r="I161" s="97"/>
      <c r="J161" s="97"/>
      <c r="K161" s="97"/>
      <c r="L161" s="97"/>
      <c r="M161" s="97"/>
      <c r="N161" s="97"/>
      <c r="O161" s="97"/>
      <c r="P161" s="97"/>
      <c r="Q161" s="97"/>
      <c r="R161" s="97"/>
      <c r="S161" s="97"/>
      <c r="T161" s="97"/>
      <c r="U161" s="97"/>
      <c r="V161" s="97"/>
      <c r="W161" s="97"/>
      <c r="X161" s="97"/>
      <c r="Y161" s="97"/>
      <c r="Z161" s="97"/>
    </row>
    <row r="162" spans="1:26">
      <c r="A162" s="97"/>
      <c r="B162" s="97"/>
      <c r="C162" s="97"/>
      <c r="D162" s="97"/>
      <c r="E162" s="97"/>
      <c r="F162" s="97"/>
      <c r="G162" s="97"/>
      <c r="H162" s="97"/>
      <c r="I162" s="97"/>
      <c r="J162" s="97"/>
      <c r="K162" s="97"/>
      <c r="L162" s="97"/>
      <c r="M162" s="97"/>
      <c r="N162" s="97"/>
      <c r="O162" s="97"/>
      <c r="P162" s="97"/>
      <c r="Q162" s="97"/>
      <c r="R162" s="97"/>
      <c r="S162" s="97"/>
      <c r="T162" s="97"/>
      <c r="U162" s="97"/>
      <c r="V162" s="97"/>
      <c r="W162" s="97"/>
      <c r="X162" s="97"/>
      <c r="Y162" s="97"/>
      <c r="Z162" s="97"/>
    </row>
    <row r="163" spans="1:26">
      <c r="A163" s="97"/>
      <c r="B163" s="97"/>
      <c r="C163" s="97"/>
      <c r="D163" s="97"/>
      <c r="E163" s="97"/>
      <c r="F163" s="97"/>
      <c r="G163" s="97"/>
      <c r="H163" s="97"/>
      <c r="I163" s="97"/>
      <c r="J163" s="97"/>
      <c r="K163" s="97"/>
      <c r="L163" s="97"/>
      <c r="M163" s="97"/>
      <c r="N163" s="97"/>
      <c r="O163" s="97"/>
      <c r="P163" s="97"/>
      <c r="Q163" s="97"/>
      <c r="R163" s="97"/>
      <c r="S163" s="97"/>
      <c r="T163" s="97"/>
      <c r="U163" s="97"/>
      <c r="V163" s="97"/>
      <c r="W163" s="97"/>
      <c r="X163" s="97"/>
      <c r="Y163" s="97"/>
      <c r="Z163" s="97"/>
    </row>
    <row r="164" spans="1:26">
      <c r="A164" s="97"/>
      <c r="B164" s="97"/>
      <c r="C164" s="97"/>
      <c r="D164" s="97"/>
      <c r="E164" s="97"/>
      <c r="F164" s="97"/>
      <c r="G164" s="97"/>
      <c r="H164" s="97"/>
      <c r="I164" s="97"/>
      <c r="J164" s="97"/>
      <c r="K164" s="97"/>
      <c r="L164" s="97"/>
      <c r="M164" s="97"/>
      <c r="N164" s="97"/>
      <c r="O164" s="97"/>
      <c r="P164" s="97"/>
      <c r="Q164" s="97"/>
      <c r="R164" s="97"/>
      <c r="S164" s="97"/>
      <c r="T164" s="97"/>
      <c r="U164" s="97"/>
      <c r="V164" s="97"/>
      <c r="W164" s="97"/>
      <c r="X164" s="97"/>
      <c r="Y164" s="97"/>
      <c r="Z164" s="97"/>
    </row>
    <row r="165" spans="1:26">
      <c r="A165" s="97"/>
      <c r="B165" s="97"/>
      <c r="C165" s="97"/>
      <c r="D165" s="97"/>
      <c r="E165" s="97"/>
      <c r="F165" s="97"/>
      <c r="G165" s="97"/>
      <c r="H165" s="97"/>
      <c r="I165" s="97"/>
      <c r="J165" s="97"/>
      <c r="K165" s="97"/>
      <c r="L165" s="97"/>
      <c r="M165" s="97"/>
      <c r="N165" s="97"/>
      <c r="O165" s="97"/>
      <c r="P165" s="97"/>
      <c r="Q165" s="97"/>
      <c r="R165" s="97"/>
      <c r="S165" s="97"/>
      <c r="T165" s="97"/>
      <c r="U165" s="97"/>
      <c r="V165" s="97"/>
      <c r="W165" s="97"/>
      <c r="X165" s="97"/>
      <c r="Y165" s="97"/>
      <c r="Z165" s="97"/>
    </row>
    <row r="166" spans="1:26">
      <c r="A166" s="97"/>
      <c r="B166" s="97"/>
      <c r="C166" s="97"/>
      <c r="D166" s="97"/>
      <c r="E166" s="97"/>
      <c r="F166" s="97"/>
      <c r="G166" s="97"/>
      <c r="H166" s="97"/>
      <c r="I166" s="97"/>
      <c r="J166" s="97"/>
      <c r="K166" s="97"/>
      <c r="L166" s="97"/>
      <c r="M166" s="97"/>
      <c r="N166" s="97"/>
      <c r="O166" s="97"/>
      <c r="P166" s="97"/>
      <c r="Q166" s="97"/>
      <c r="R166" s="97"/>
      <c r="S166" s="97"/>
      <c r="T166" s="97"/>
      <c r="U166" s="97"/>
      <c r="V166" s="97"/>
      <c r="W166" s="97"/>
      <c r="X166" s="97"/>
      <c r="Y166" s="97"/>
      <c r="Z166" s="97"/>
    </row>
    <row r="167" spans="1:26">
      <c r="A167" s="97"/>
      <c r="B167" s="97"/>
      <c r="C167" s="97"/>
      <c r="D167" s="97"/>
      <c r="E167" s="97"/>
      <c r="F167" s="97"/>
      <c r="G167" s="97"/>
      <c r="H167" s="97"/>
      <c r="I167" s="97"/>
      <c r="J167" s="97"/>
      <c r="K167" s="97"/>
      <c r="L167" s="97"/>
      <c r="M167" s="97"/>
      <c r="N167" s="97"/>
      <c r="O167" s="97"/>
      <c r="P167" s="97"/>
      <c r="Q167" s="97"/>
      <c r="R167" s="97"/>
      <c r="S167" s="97"/>
      <c r="T167" s="97"/>
      <c r="U167" s="97"/>
      <c r="V167" s="97"/>
      <c r="W167" s="97"/>
      <c r="X167" s="97"/>
      <c r="Y167" s="97"/>
      <c r="Z167" s="97"/>
    </row>
    <row r="168" spans="1:26">
      <c r="A168" s="97"/>
      <c r="B168" s="97"/>
      <c r="C168" s="97"/>
      <c r="D168" s="97"/>
      <c r="E168" s="97"/>
      <c r="F168" s="97"/>
      <c r="G168" s="97"/>
      <c r="H168" s="97"/>
      <c r="I168" s="97"/>
      <c r="J168" s="97"/>
      <c r="K168" s="97"/>
      <c r="L168" s="97"/>
      <c r="M168" s="97"/>
      <c r="N168" s="97"/>
      <c r="O168" s="97"/>
      <c r="P168" s="97"/>
      <c r="Q168" s="97"/>
      <c r="R168" s="97"/>
      <c r="S168" s="97"/>
      <c r="T168" s="97"/>
      <c r="U168" s="97"/>
      <c r="V168" s="97"/>
      <c r="W168" s="97"/>
      <c r="X168" s="97"/>
      <c r="Y168" s="97"/>
      <c r="Z168" s="97"/>
    </row>
    <row r="169" spans="1:26">
      <c r="A169" s="97"/>
      <c r="B169" s="97"/>
      <c r="C169" s="97"/>
      <c r="D169" s="97"/>
      <c r="E169" s="97"/>
      <c r="F169" s="97"/>
      <c r="G169" s="97"/>
      <c r="H169" s="97"/>
      <c r="I169" s="97"/>
      <c r="J169" s="97"/>
      <c r="K169" s="97"/>
      <c r="L169" s="97"/>
      <c r="M169" s="97"/>
      <c r="N169" s="97"/>
      <c r="O169" s="97"/>
      <c r="P169" s="97"/>
      <c r="Q169" s="97"/>
      <c r="R169" s="97"/>
      <c r="S169" s="97"/>
      <c r="T169" s="97"/>
      <c r="U169" s="97"/>
      <c r="V169" s="97"/>
      <c r="W169" s="97"/>
      <c r="X169" s="97"/>
      <c r="Y169" s="97"/>
      <c r="Z169" s="97"/>
    </row>
    <row r="170" spans="1:26">
      <c r="A170" s="97"/>
      <c r="B170" s="97"/>
      <c r="C170" s="97"/>
      <c r="D170" s="97"/>
      <c r="E170" s="97"/>
      <c r="F170" s="97"/>
      <c r="G170" s="97"/>
      <c r="H170" s="97"/>
      <c r="I170" s="97"/>
      <c r="J170" s="97"/>
      <c r="K170" s="97"/>
      <c r="L170" s="97"/>
      <c r="M170" s="97"/>
      <c r="N170" s="97"/>
      <c r="O170" s="97"/>
      <c r="P170" s="97"/>
      <c r="Q170" s="97"/>
      <c r="R170" s="97"/>
      <c r="S170" s="97"/>
      <c r="T170" s="97"/>
      <c r="U170" s="97"/>
      <c r="V170" s="97"/>
      <c r="W170" s="97"/>
      <c r="X170" s="97"/>
      <c r="Y170" s="97"/>
      <c r="Z170" s="97"/>
    </row>
    <row r="171" spans="1:26">
      <c r="A171" s="97"/>
      <c r="B171" s="97"/>
      <c r="C171" s="97"/>
      <c r="D171" s="97"/>
      <c r="E171" s="97"/>
      <c r="F171" s="97"/>
      <c r="G171" s="97"/>
      <c r="H171" s="97"/>
      <c r="I171" s="97"/>
      <c r="J171" s="97"/>
      <c r="K171" s="97"/>
      <c r="L171" s="97"/>
      <c r="M171" s="97"/>
      <c r="N171" s="97"/>
      <c r="O171" s="97"/>
      <c r="P171" s="97"/>
      <c r="Q171" s="97"/>
      <c r="R171" s="97"/>
      <c r="S171" s="97"/>
      <c r="T171" s="97"/>
      <c r="U171" s="97"/>
      <c r="V171" s="97"/>
      <c r="W171" s="97"/>
      <c r="X171" s="97"/>
      <c r="Y171" s="97"/>
      <c r="Z171" s="97"/>
    </row>
    <row r="172" spans="1:26">
      <c r="A172" s="97"/>
      <c r="B172" s="97"/>
      <c r="C172" s="97"/>
      <c r="D172" s="97"/>
      <c r="E172" s="97"/>
      <c r="F172" s="97"/>
      <c r="G172" s="97"/>
      <c r="H172" s="97"/>
      <c r="I172" s="97"/>
      <c r="J172" s="97"/>
      <c r="K172" s="97"/>
      <c r="L172" s="97"/>
      <c r="M172" s="97"/>
      <c r="N172" s="97"/>
      <c r="O172" s="97"/>
      <c r="P172" s="97"/>
      <c r="Q172" s="97"/>
      <c r="R172" s="97"/>
      <c r="S172" s="97"/>
      <c r="T172" s="97"/>
      <c r="U172" s="97"/>
      <c r="V172" s="97"/>
      <c r="W172" s="97"/>
      <c r="X172" s="97"/>
      <c r="Y172" s="97"/>
      <c r="Z172" s="97"/>
    </row>
    <row r="173" spans="1:26">
      <c r="A173" s="97"/>
      <c r="B173" s="97"/>
      <c r="C173" s="97"/>
      <c r="D173" s="97"/>
      <c r="E173" s="97"/>
      <c r="F173" s="97"/>
      <c r="G173" s="97"/>
      <c r="H173" s="97"/>
      <c r="I173" s="97"/>
      <c r="J173" s="97"/>
      <c r="K173" s="97"/>
      <c r="L173" s="97"/>
      <c r="M173" s="97"/>
      <c r="N173" s="97"/>
      <c r="O173" s="97"/>
      <c r="P173" s="97"/>
      <c r="Q173" s="97"/>
      <c r="R173" s="97"/>
      <c r="S173" s="97"/>
      <c r="T173" s="97"/>
      <c r="U173" s="97"/>
      <c r="V173" s="97"/>
      <c r="W173" s="97"/>
      <c r="X173" s="97"/>
      <c r="Y173" s="97"/>
      <c r="Z173" s="97"/>
    </row>
    <row r="174" spans="1:26">
      <c r="A174" s="97"/>
      <c r="B174" s="97"/>
      <c r="C174" s="97"/>
      <c r="D174" s="97"/>
      <c r="E174" s="97"/>
      <c r="F174" s="97"/>
      <c r="G174" s="97"/>
      <c r="H174" s="97"/>
      <c r="I174" s="97"/>
      <c r="J174" s="97"/>
      <c r="K174" s="97"/>
      <c r="L174" s="97"/>
      <c r="M174" s="97"/>
      <c r="N174" s="97"/>
      <c r="O174" s="97"/>
      <c r="P174" s="97"/>
      <c r="Q174" s="97"/>
      <c r="R174" s="97"/>
      <c r="S174" s="97"/>
      <c r="T174" s="97"/>
      <c r="U174" s="97"/>
      <c r="V174" s="97"/>
      <c r="W174" s="97"/>
      <c r="X174" s="97"/>
      <c r="Y174" s="97"/>
      <c r="Z174" s="97"/>
    </row>
    <row r="175" spans="1:26">
      <c r="A175" s="97"/>
      <c r="B175" s="97"/>
      <c r="C175" s="97"/>
      <c r="D175" s="97"/>
      <c r="E175" s="97"/>
      <c r="F175" s="97"/>
      <c r="G175" s="97"/>
      <c r="H175" s="97"/>
      <c r="I175" s="97"/>
      <c r="J175" s="97"/>
      <c r="K175" s="97"/>
      <c r="L175" s="97"/>
      <c r="M175" s="97"/>
      <c r="N175" s="97"/>
      <c r="O175" s="97"/>
      <c r="P175" s="97"/>
      <c r="Q175" s="97"/>
      <c r="R175" s="97"/>
      <c r="S175" s="97"/>
      <c r="T175" s="97"/>
      <c r="U175" s="97"/>
      <c r="V175" s="97"/>
      <c r="W175" s="97"/>
      <c r="X175" s="97"/>
      <c r="Y175" s="97"/>
      <c r="Z175" s="97"/>
    </row>
    <row r="176" spans="1:26">
      <c r="A176" s="97"/>
      <c r="B176" s="97"/>
      <c r="C176" s="97"/>
      <c r="D176" s="97"/>
      <c r="E176" s="97"/>
      <c r="F176" s="97"/>
      <c r="G176" s="97"/>
      <c r="H176" s="97"/>
      <c r="I176" s="97"/>
      <c r="J176" s="97"/>
      <c r="K176" s="97"/>
      <c r="L176" s="97"/>
      <c r="M176" s="97"/>
      <c r="N176" s="97"/>
      <c r="O176" s="97"/>
      <c r="P176" s="97"/>
      <c r="Q176" s="97"/>
      <c r="R176" s="97"/>
      <c r="S176" s="97"/>
      <c r="T176" s="97"/>
      <c r="U176" s="97"/>
      <c r="V176" s="97"/>
      <c r="W176" s="97"/>
      <c r="X176" s="97"/>
      <c r="Y176" s="97"/>
      <c r="Z176" s="97"/>
    </row>
    <row r="177" spans="1:26">
      <c r="A177" s="97"/>
      <c r="B177" s="97"/>
      <c r="C177" s="97"/>
      <c r="D177" s="97"/>
      <c r="E177" s="97"/>
      <c r="F177" s="97"/>
      <c r="G177" s="97"/>
      <c r="H177" s="97"/>
      <c r="I177" s="97"/>
      <c r="J177" s="97"/>
      <c r="K177" s="97"/>
      <c r="L177" s="97"/>
      <c r="M177" s="97"/>
      <c r="N177" s="97"/>
      <c r="O177" s="97"/>
      <c r="P177" s="97"/>
      <c r="Q177" s="97"/>
      <c r="R177" s="97"/>
      <c r="S177" s="97"/>
      <c r="T177" s="97"/>
      <c r="U177" s="97"/>
      <c r="V177" s="97"/>
      <c r="W177" s="97"/>
      <c r="X177" s="97"/>
      <c r="Y177" s="97"/>
      <c r="Z177" s="97"/>
    </row>
    <row r="178" spans="1:26">
      <c r="A178" s="97"/>
      <c r="B178" s="97"/>
      <c r="C178" s="97"/>
      <c r="D178" s="97"/>
      <c r="E178" s="97"/>
      <c r="F178" s="97"/>
      <c r="G178" s="97"/>
      <c r="H178" s="97"/>
      <c r="I178" s="97"/>
      <c r="J178" s="97"/>
      <c r="K178" s="97"/>
      <c r="L178" s="97"/>
      <c r="M178" s="97"/>
      <c r="N178" s="97"/>
      <c r="O178" s="97"/>
      <c r="P178" s="97"/>
      <c r="Q178" s="97"/>
      <c r="R178" s="97"/>
      <c r="S178" s="97"/>
      <c r="T178" s="97"/>
      <c r="U178" s="97"/>
      <c r="V178" s="97"/>
      <c r="W178" s="97"/>
      <c r="X178" s="97"/>
      <c r="Y178" s="97"/>
      <c r="Z178" s="97"/>
    </row>
    <row r="179" spans="1:26">
      <c r="A179" s="97"/>
      <c r="B179" s="97"/>
      <c r="C179" s="97"/>
      <c r="D179" s="97"/>
      <c r="E179" s="97"/>
      <c r="F179" s="97"/>
      <c r="G179" s="97"/>
      <c r="H179" s="97"/>
      <c r="I179" s="97"/>
      <c r="J179" s="97"/>
      <c r="K179" s="97"/>
      <c r="L179" s="97"/>
      <c r="M179" s="97"/>
      <c r="N179" s="97"/>
      <c r="O179" s="97"/>
      <c r="P179" s="97"/>
      <c r="Q179" s="97"/>
      <c r="R179" s="97"/>
      <c r="S179" s="97"/>
      <c r="T179" s="97"/>
      <c r="U179" s="97"/>
      <c r="V179" s="97"/>
      <c r="W179" s="97"/>
      <c r="X179" s="97"/>
      <c r="Y179" s="97"/>
      <c r="Z179" s="97"/>
    </row>
    <row r="180" spans="1:26">
      <c r="A180" s="97"/>
      <c r="B180" s="97"/>
      <c r="C180" s="97"/>
      <c r="D180" s="97"/>
      <c r="E180" s="97"/>
      <c r="F180" s="97"/>
      <c r="G180" s="97"/>
      <c r="H180" s="97"/>
      <c r="I180" s="97"/>
      <c r="J180" s="97"/>
      <c r="K180" s="97"/>
      <c r="L180" s="97"/>
      <c r="M180" s="97"/>
      <c r="N180" s="97"/>
      <c r="O180" s="97"/>
      <c r="P180" s="97"/>
      <c r="Q180" s="97"/>
      <c r="R180" s="97"/>
      <c r="S180" s="97"/>
      <c r="T180" s="97"/>
      <c r="U180" s="97"/>
      <c r="V180" s="97"/>
      <c r="W180" s="97"/>
      <c r="X180" s="97"/>
      <c r="Y180" s="97"/>
      <c r="Z180" s="97"/>
    </row>
    <row r="181" spans="1:26">
      <c r="A181" s="97"/>
      <c r="B181" s="97"/>
      <c r="C181" s="97"/>
      <c r="D181" s="97"/>
      <c r="E181" s="97"/>
      <c r="F181" s="97"/>
      <c r="G181" s="97"/>
      <c r="H181" s="97"/>
      <c r="I181" s="97"/>
      <c r="J181" s="97"/>
      <c r="K181" s="97"/>
      <c r="L181" s="97"/>
      <c r="M181" s="97"/>
      <c r="N181" s="97"/>
      <c r="O181" s="97"/>
      <c r="P181" s="97"/>
      <c r="Q181" s="97"/>
      <c r="R181" s="97"/>
      <c r="S181" s="97"/>
      <c r="T181" s="97"/>
      <c r="U181" s="97"/>
      <c r="V181" s="97"/>
      <c r="W181" s="97"/>
      <c r="X181" s="97"/>
      <c r="Y181" s="97"/>
      <c r="Z181" s="97"/>
    </row>
    <row r="182" spans="1:26">
      <c r="A182" s="97"/>
      <c r="B182" s="97"/>
      <c r="C182" s="97"/>
      <c r="D182" s="97"/>
      <c r="E182" s="97"/>
      <c r="F182" s="97"/>
      <c r="G182" s="97"/>
      <c r="H182" s="97"/>
      <c r="I182" s="97"/>
      <c r="J182" s="97"/>
      <c r="K182" s="97"/>
      <c r="L182" s="97"/>
      <c r="M182" s="97"/>
      <c r="N182" s="97"/>
      <c r="O182" s="97"/>
      <c r="P182" s="97"/>
      <c r="Q182" s="97"/>
      <c r="R182" s="97"/>
      <c r="S182" s="97"/>
      <c r="T182" s="97"/>
      <c r="U182" s="97"/>
      <c r="V182" s="97"/>
      <c r="W182" s="97"/>
      <c r="X182" s="97"/>
      <c r="Y182" s="97"/>
      <c r="Z182" s="97"/>
    </row>
    <row r="183" spans="1:26">
      <c r="A183" s="97"/>
      <c r="B183" s="97"/>
      <c r="C183" s="97"/>
      <c r="D183" s="97"/>
      <c r="E183" s="97"/>
      <c r="F183" s="97"/>
      <c r="G183" s="97"/>
      <c r="H183" s="97"/>
      <c r="I183" s="97"/>
      <c r="J183" s="97"/>
      <c r="K183" s="97"/>
      <c r="L183" s="97"/>
      <c r="M183" s="97"/>
      <c r="N183" s="97"/>
      <c r="O183" s="97"/>
      <c r="P183" s="97"/>
      <c r="Q183" s="97"/>
      <c r="R183" s="97"/>
      <c r="S183" s="97"/>
      <c r="T183" s="97"/>
      <c r="U183" s="97"/>
      <c r="V183" s="97"/>
      <c r="W183" s="97"/>
      <c r="X183" s="97"/>
      <c r="Y183" s="97"/>
      <c r="Z183" s="97"/>
    </row>
    <row r="184" spans="1:26">
      <c r="A184" s="97"/>
      <c r="B184" s="97"/>
      <c r="C184" s="97"/>
      <c r="D184" s="97"/>
      <c r="E184" s="97"/>
      <c r="F184" s="97"/>
      <c r="G184" s="97"/>
      <c r="H184" s="97"/>
      <c r="I184" s="97"/>
      <c r="J184" s="97"/>
      <c r="K184" s="97"/>
      <c r="L184" s="97"/>
      <c r="M184" s="97"/>
      <c r="N184" s="97"/>
      <c r="O184" s="97"/>
      <c r="P184" s="97"/>
      <c r="Q184" s="97"/>
      <c r="R184" s="97"/>
      <c r="S184" s="97"/>
      <c r="T184" s="97"/>
      <c r="U184" s="97"/>
      <c r="V184" s="97"/>
      <c r="W184" s="97"/>
      <c r="X184" s="97"/>
      <c r="Y184" s="97"/>
      <c r="Z184" s="97"/>
    </row>
    <row r="185" spans="1:26">
      <c r="A185" s="97"/>
      <c r="B185" s="97"/>
      <c r="C185" s="97"/>
      <c r="D185" s="97"/>
      <c r="E185" s="97"/>
      <c r="F185" s="97"/>
      <c r="G185" s="97"/>
      <c r="H185" s="97"/>
      <c r="I185" s="97"/>
      <c r="J185" s="97"/>
      <c r="K185" s="97"/>
      <c r="L185" s="97"/>
      <c r="M185" s="97"/>
      <c r="N185" s="97"/>
      <c r="O185" s="97"/>
      <c r="P185" s="97"/>
      <c r="Q185" s="97"/>
      <c r="R185" s="97"/>
      <c r="S185" s="97"/>
      <c r="T185" s="97"/>
      <c r="U185" s="97"/>
      <c r="V185" s="97"/>
      <c r="W185" s="97"/>
      <c r="X185" s="97"/>
      <c r="Y185" s="97"/>
      <c r="Z185" s="97"/>
    </row>
    <row r="186" spans="1:26">
      <c r="A186" s="97"/>
      <c r="B186" s="97"/>
      <c r="C186" s="97"/>
      <c r="D186" s="97"/>
      <c r="E186" s="97"/>
      <c r="F186" s="97"/>
      <c r="G186" s="97"/>
      <c r="H186" s="97"/>
      <c r="I186" s="97"/>
      <c r="J186" s="97"/>
      <c r="K186" s="97"/>
      <c r="L186" s="97"/>
      <c r="M186" s="97"/>
      <c r="N186" s="97"/>
      <c r="O186" s="97"/>
      <c r="P186" s="97"/>
      <c r="Q186" s="97"/>
      <c r="R186" s="97"/>
      <c r="S186" s="97"/>
      <c r="T186" s="97"/>
      <c r="U186" s="97"/>
      <c r="V186" s="97"/>
      <c r="W186" s="97"/>
      <c r="X186" s="97"/>
      <c r="Y186" s="97"/>
      <c r="Z186" s="97"/>
    </row>
    <row r="187" spans="1:26">
      <c r="A187" s="97"/>
      <c r="B187" s="97"/>
      <c r="C187" s="97"/>
      <c r="D187" s="97"/>
      <c r="E187" s="97"/>
      <c r="F187" s="97"/>
      <c r="G187" s="97"/>
      <c r="H187" s="97"/>
      <c r="I187" s="97"/>
      <c r="J187" s="97"/>
      <c r="K187" s="97"/>
      <c r="L187" s="97"/>
      <c r="M187" s="97"/>
      <c r="N187" s="97"/>
      <c r="O187" s="97"/>
      <c r="P187" s="97"/>
      <c r="Q187" s="97"/>
      <c r="R187" s="97"/>
      <c r="S187" s="97"/>
      <c r="T187" s="97"/>
      <c r="U187" s="97"/>
      <c r="V187" s="97"/>
      <c r="W187" s="97"/>
      <c r="X187" s="97"/>
      <c r="Y187" s="97"/>
      <c r="Z187" s="97"/>
    </row>
    <row r="188" spans="1:26">
      <c r="A188" s="97"/>
      <c r="B188" s="97"/>
      <c r="C188" s="97"/>
      <c r="D188" s="97"/>
      <c r="E188" s="97"/>
      <c r="F188" s="97"/>
      <c r="G188" s="97"/>
      <c r="H188" s="97"/>
      <c r="I188" s="97"/>
      <c r="J188" s="97"/>
      <c r="K188" s="97"/>
      <c r="L188" s="97"/>
      <c r="M188" s="97"/>
      <c r="N188" s="97"/>
      <c r="O188" s="97"/>
      <c r="P188" s="97"/>
      <c r="Q188" s="97"/>
      <c r="R188" s="97"/>
      <c r="S188" s="97"/>
      <c r="T188" s="97"/>
      <c r="U188" s="97"/>
      <c r="V188" s="97"/>
      <c r="W188" s="97"/>
      <c r="X188" s="97"/>
      <c r="Y188" s="97"/>
      <c r="Z188" s="97"/>
    </row>
    <row r="189" spans="1:26">
      <c r="A189" s="97"/>
      <c r="B189" s="97"/>
      <c r="C189" s="97"/>
      <c r="D189" s="97"/>
      <c r="E189" s="97"/>
      <c r="F189" s="97"/>
      <c r="G189" s="97"/>
      <c r="H189" s="97"/>
      <c r="I189" s="97"/>
      <c r="J189" s="97"/>
      <c r="K189" s="97"/>
      <c r="L189" s="97"/>
      <c r="M189" s="97"/>
      <c r="N189" s="97"/>
      <c r="O189" s="97"/>
      <c r="P189" s="97"/>
      <c r="Q189" s="97"/>
      <c r="R189" s="97"/>
      <c r="S189" s="97"/>
      <c r="T189" s="97"/>
      <c r="U189" s="97"/>
      <c r="V189" s="97"/>
      <c r="W189" s="97"/>
      <c r="X189" s="97"/>
      <c r="Y189" s="97"/>
      <c r="Z189" s="97"/>
    </row>
    <row r="190" spans="1:26">
      <c r="A190" s="97"/>
      <c r="B190" s="97"/>
      <c r="C190" s="97"/>
      <c r="D190" s="97"/>
      <c r="E190" s="97"/>
      <c r="F190" s="97"/>
      <c r="G190" s="97"/>
      <c r="H190" s="97"/>
      <c r="I190" s="97"/>
      <c r="J190" s="97"/>
      <c r="K190" s="97"/>
      <c r="L190" s="97"/>
      <c r="M190" s="97"/>
      <c r="N190" s="97"/>
      <c r="O190" s="97"/>
      <c r="P190" s="97"/>
      <c r="Q190" s="97"/>
      <c r="R190" s="97"/>
      <c r="S190" s="97"/>
      <c r="T190" s="97"/>
      <c r="U190" s="97"/>
      <c r="V190" s="97"/>
      <c r="W190" s="97"/>
      <c r="X190" s="97"/>
      <c r="Y190" s="97"/>
      <c r="Z190" s="97"/>
    </row>
    <row r="191" spans="1:26">
      <c r="A191" s="97"/>
      <c r="B191" s="97"/>
      <c r="C191" s="97"/>
      <c r="D191" s="97"/>
      <c r="E191" s="97"/>
      <c r="F191" s="97"/>
      <c r="G191" s="97"/>
      <c r="H191" s="97"/>
      <c r="I191" s="97"/>
      <c r="J191" s="97"/>
      <c r="K191" s="97"/>
      <c r="L191" s="97"/>
      <c r="M191" s="97"/>
      <c r="N191" s="97"/>
      <c r="O191" s="97"/>
      <c r="P191" s="97"/>
      <c r="Q191" s="97"/>
      <c r="R191" s="97"/>
      <c r="S191" s="97"/>
      <c r="T191" s="97"/>
      <c r="U191" s="97"/>
      <c r="V191" s="97"/>
      <c r="W191" s="97"/>
      <c r="X191" s="97"/>
      <c r="Y191" s="97"/>
      <c r="Z191" s="97"/>
    </row>
    <row r="192" spans="1:26">
      <c r="A192" s="97"/>
      <c r="B192" s="97"/>
      <c r="C192" s="97"/>
      <c r="D192" s="97"/>
      <c r="E192" s="97"/>
      <c r="F192" s="97"/>
      <c r="G192" s="97"/>
      <c r="H192" s="97"/>
      <c r="I192" s="97"/>
      <c r="J192" s="97"/>
      <c r="K192" s="97"/>
      <c r="L192" s="97"/>
      <c r="M192" s="97"/>
      <c r="N192" s="97"/>
      <c r="O192" s="97"/>
      <c r="P192" s="97"/>
      <c r="Q192" s="97"/>
      <c r="R192" s="97"/>
      <c r="S192" s="97"/>
      <c r="T192" s="97"/>
      <c r="U192" s="97"/>
      <c r="V192" s="97"/>
      <c r="W192" s="97"/>
      <c r="X192" s="97"/>
      <c r="Y192" s="97"/>
      <c r="Z192" s="97"/>
    </row>
    <row r="193" spans="1:26">
      <c r="A193" s="97"/>
      <c r="B193" s="97"/>
      <c r="C193" s="97"/>
      <c r="D193" s="97"/>
      <c r="E193" s="97"/>
      <c r="F193" s="97"/>
      <c r="G193" s="97"/>
      <c r="H193" s="97"/>
      <c r="I193" s="97"/>
      <c r="J193" s="97"/>
      <c r="K193" s="97"/>
      <c r="L193" s="97"/>
      <c r="M193" s="97"/>
      <c r="N193" s="97"/>
      <c r="O193" s="97"/>
      <c r="P193" s="97"/>
      <c r="Q193" s="97"/>
      <c r="R193" s="97"/>
      <c r="S193" s="97"/>
      <c r="T193" s="97"/>
      <c r="U193" s="97"/>
      <c r="V193" s="97"/>
      <c r="W193" s="97"/>
      <c r="X193" s="97"/>
      <c r="Y193" s="97"/>
      <c r="Z193" s="97"/>
    </row>
    <row r="194" spans="1:26">
      <c r="A194" s="97"/>
      <c r="B194" s="97"/>
      <c r="C194" s="97"/>
      <c r="D194" s="97"/>
      <c r="E194" s="97"/>
      <c r="F194" s="97"/>
      <c r="G194" s="97"/>
      <c r="H194" s="97"/>
      <c r="I194" s="97"/>
      <c r="J194" s="97"/>
      <c r="K194" s="97"/>
      <c r="L194" s="97"/>
      <c r="M194" s="97"/>
      <c r="N194" s="97"/>
      <c r="O194" s="97"/>
      <c r="P194" s="97"/>
      <c r="Q194" s="97"/>
      <c r="R194" s="97"/>
      <c r="S194" s="97"/>
      <c r="T194" s="97"/>
      <c r="U194" s="97"/>
      <c r="V194" s="97"/>
      <c r="W194" s="97"/>
      <c r="X194" s="97"/>
      <c r="Y194" s="97"/>
      <c r="Z194" s="97"/>
    </row>
    <row r="195" spans="1:26">
      <c r="A195" s="97"/>
      <c r="B195" s="97"/>
      <c r="C195" s="97"/>
      <c r="D195" s="97"/>
      <c r="E195" s="97"/>
      <c r="F195" s="97"/>
      <c r="G195" s="97"/>
      <c r="H195" s="97"/>
      <c r="I195" s="97"/>
      <c r="J195" s="97"/>
      <c r="K195" s="97"/>
      <c r="L195" s="97"/>
      <c r="M195" s="97"/>
      <c r="N195" s="97"/>
      <c r="O195" s="97"/>
      <c r="P195" s="97"/>
      <c r="Q195" s="97"/>
      <c r="R195" s="97"/>
      <c r="S195" s="97"/>
      <c r="T195" s="97"/>
      <c r="U195" s="97"/>
      <c r="V195" s="97"/>
      <c r="W195" s="97"/>
      <c r="X195" s="97"/>
      <c r="Y195" s="97"/>
      <c r="Z195" s="97"/>
    </row>
    <row r="196" spans="1:26">
      <c r="A196" s="97"/>
      <c r="B196" s="97"/>
      <c r="C196" s="97"/>
      <c r="D196" s="97"/>
      <c r="E196" s="97"/>
      <c r="F196" s="97"/>
      <c r="G196" s="97"/>
      <c r="H196" s="97"/>
      <c r="I196" s="97"/>
      <c r="J196" s="97"/>
      <c r="K196" s="97"/>
      <c r="L196" s="97"/>
      <c r="M196" s="97"/>
      <c r="N196" s="97"/>
      <c r="O196" s="97"/>
      <c r="P196" s="97"/>
      <c r="Q196" s="97"/>
      <c r="R196" s="97"/>
      <c r="S196" s="97"/>
      <c r="T196" s="97"/>
      <c r="U196" s="97"/>
      <c r="V196" s="97"/>
      <c r="W196" s="97"/>
      <c r="X196" s="97"/>
      <c r="Y196" s="97"/>
      <c r="Z196" s="97"/>
    </row>
    <row r="197" spans="1:26">
      <c r="A197" s="97"/>
      <c r="B197" s="97"/>
      <c r="C197" s="97"/>
      <c r="D197" s="97"/>
      <c r="E197" s="97"/>
      <c r="F197" s="97"/>
      <c r="G197" s="97"/>
      <c r="H197" s="97"/>
      <c r="I197" s="97"/>
      <c r="J197" s="97"/>
      <c r="K197" s="97"/>
      <c r="L197" s="97"/>
      <c r="M197" s="97"/>
      <c r="N197" s="97"/>
      <c r="O197" s="97"/>
      <c r="P197" s="97"/>
      <c r="Q197" s="97"/>
      <c r="R197" s="97"/>
      <c r="S197" s="97"/>
      <c r="T197" s="97"/>
      <c r="U197" s="97"/>
      <c r="V197" s="97"/>
      <c r="W197" s="97"/>
      <c r="X197" s="97"/>
      <c r="Y197" s="97"/>
      <c r="Z197" s="97"/>
    </row>
    <row r="198" spans="1:26">
      <c r="A198" s="97"/>
      <c r="B198" s="97"/>
      <c r="C198" s="97"/>
      <c r="D198" s="97"/>
      <c r="E198" s="97"/>
      <c r="F198" s="97"/>
      <c r="G198" s="97"/>
      <c r="H198" s="97"/>
      <c r="I198" s="97"/>
      <c r="J198" s="97"/>
      <c r="K198" s="97"/>
      <c r="L198" s="97"/>
      <c r="M198" s="97"/>
      <c r="N198" s="97"/>
      <c r="O198" s="97"/>
      <c r="P198" s="97"/>
      <c r="Q198" s="97"/>
      <c r="R198" s="97"/>
      <c r="S198" s="97"/>
      <c r="T198" s="97"/>
      <c r="U198" s="97"/>
      <c r="V198" s="97"/>
      <c r="W198" s="97"/>
      <c r="X198" s="97"/>
      <c r="Y198" s="97"/>
      <c r="Z198" s="97"/>
    </row>
    <row r="199" spans="1:26">
      <c r="A199" s="97"/>
      <c r="B199" s="97"/>
      <c r="C199" s="97"/>
      <c r="D199" s="97"/>
      <c r="E199" s="97"/>
      <c r="F199" s="97"/>
      <c r="G199" s="97"/>
      <c r="H199" s="97"/>
      <c r="I199" s="97"/>
      <c r="J199" s="97"/>
      <c r="K199" s="97"/>
      <c r="L199" s="97"/>
      <c r="M199" s="97"/>
      <c r="N199" s="97"/>
      <c r="O199" s="97"/>
      <c r="P199" s="97"/>
      <c r="Q199" s="97"/>
      <c r="R199" s="97"/>
      <c r="S199" s="97"/>
      <c r="T199" s="97"/>
      <c r="U199" s="97"/>
      <c r="V199" s="97"/>
      <c r="W199" s="97"/>
      <c r="X199" s="97"/>
      <c r="Y199" s="97"/>
      <c r="Z199" s="97"/>
    </row>
    <row r="200" spans="1:26">
      <c r="A200" s="97"/>
      <c r="B200" s="97"/>
      <c r="C200" s="97"/>
      <c r="D200" s="97"/>
      <c r="E200" s="97"/>
      <c r="F200" s="97"/>
      <c r="G200" s="97"/>
      <c r="H200" s="97"/>
      <c r="I200" s="97"/>
      <c r="J200" s="97"/>
      <c r="K200" s="97"/>
      <c r="L200" s="97"/>
      <c r="M200" s="97"/>
      <c r="N200" s="97"/>
      <c r="O200" s="97"/>
      <c r="P200" s="97"/>
      <c r="Q200" s="97"/>
      <c r="R200" s="97"/>
      <c r="S200" s="97"/>
      <c r="T200" s="97"/>
      <c r="U200" s="97"/>
      <c r="V200" s="97"/>
      <c r="W200" s="97"/>
      <c r="X200" s="97"/>
      <c r="Y200" s="97"/>
      <c r="Z200" s="97"/>
    </row>
    <row r="201" spans="1:26">
      <c r="A201" s="97"/>
      <c r="B201" s="97"/>
      <c r="C201" s="97"/>
      <c r="D201" s="97"/>
      <c r="E201" s="97"/>
      <c r="F201" s="97"/>
      <c r="G201" s="97"/>
      <c r="H201" s="97"/>
      <c r="I201" s="97"/>
      <c r="J201" s="97"/>
      <c r="K201" s="97"/>
      <c r="L201" s="97"/>
      <c r="M201" s="97"/>
      <c r="N201" s="97"/>
      <c r="O201" s="97"/>
      <c r="P201" s="97"/>
      <c r="Q201" s="97"/>
      <c r="R201" s="97"/>
      <c r="S201" s="97"/>
      <c r="T201" s="97"/>
      <c r="U201" s="97"/>
      <c r="V201" s="97"/>
      <c r="W201" s="97"/>
      <c r="X201" s="97"/>
      <c r="Y201" s="97"/>
      <c r="Z201" s="97"/>
    </row>
    <row r="202" spans="1:26">
      <c r="A202" s="97"/>
      <c r="B202" s="97"/>
      <c r="C202" s="97"/>
      <c r="D202" s="97"/>
      <c r="E202" s="97"/>
      <c r="F202" s="97"/>
      <c r="G202" s="97"/>
      <c r="H202" s="97"/>
      <c r="I202" s="97"/>
      <c r="J202" s="97"/>
      <c r="K202" s="97"/>
      <c r="L202" s="97"/>
      <c r="M202" s="97"/>
      <c r="N202" s="97"/>
      <c r="O202" s="97"/>
      <c r="P202" s="97"/>
      <c r="Q202" s="97"/>
      <c r="R202" s="97"/>
      <c r="S202" s="97"/>
      <c r="T202" s="97"/>
      <c r="U202" s="97"/>
      <c r="V202" s="97"/>
      <c r="W202" s="97"/>
      <c r="X202" s="97"/>
      <c r="Y202" s="97"/>
      <c r="Z202" s="97"/>
    </row>
    <row r="203" spans="1:26">
      <c r="A203" s="97"/>
      <c r="B203" s="97"/>
      <c r="C203" s="97"/>
      <c r="D203" s="97"/>
      <c r="E203" s="97"/>
      <c r="F203" s="97"/>
      <c r="G203" s="97"/>
      <c r="H203" s="97"/>
      <c r="I203" s="97"/>
      <c r="J203" s="97"/>
      <c r="K203" s="97"/>
      <c r="L203" s="97"/>
      <c r="M203" s="97"/>
      <c r="N203" s="97"/>
      <c r="O203" s="97"/>
      <c r="P203" s="97"/>
      <c r="Q203" s="97"/>
      <c r="R203" s="97"/>
      <c r="S203" s="97"/>
      <c r="T203" s="97"/>
      <c r="U203" s="97"/>
      <c r="V203" s="97"/>
      <c r="W203" s="97"/>
      <c r="X203" s="97"/>
      <c r="Y203" s="97"/>
      <c r="Z203" s="97"/>
    </row>
    <row r="204" spans="1:26">
      <c r="A204" s="97"/>
      <c r="B204" s="97"/>
      <c r="C204" s="97"/>
      <c r="D204" s="97"/>
      <c r="E204" s="97"/>
      <c r="F204" s="97"/>
      <c r="G204" s="97"/>
      <c r="H204" s="97"/>
      <c r="I204" s="97"/>
      <c r="J204" s="97"/>
      <c r="K204" s="97"/>
      <c r="L204" s="97"/>
      <c r="M204" s="97"/>
      <c r="N204" s="97"/>
      <c r="O204" s="97"/>
      <c r="P204" s="97"/>
      <c r="Q204" s="97"/>
      <c r="R204" s="97"/>
      <c r="S204" s="97"/>
      <c r="T204" s="97"/>
      <c r="U204" s="97"/>
      <c r="V204" s="97"/>
      <c r="W204" s="97"/>
      <c r="X204" s="97"/>
      <c r="Y204" s="97"/>
      <c r="Z204" s="97"/>
    </row>
    <row r="205" spans="1:26">
      <c r="A205" s="97"/>
      <c r="B205" s="97"/>
      <c r="C205" s="97"/>
      <c r="D205" s="97"/>
      <c r="E205" s="97"/>
      <c r="F205" s="97"/>
      <c r="G205" s="97"/>
      <c r="H205" s="97"/>
      <c r="I205" s="97"/>
      <c r="J205" s="97"/>
      <c r="K205" s="97"/>
      <c r="L205" s="97"/>
      <c r="M205" s="97"/>
      <c r="N205" s="97"/>
      <c r="O205" s="97"/>
      <c r="P205" s="97"/>
      <c r="Q205" s="97"/>
      <c r="R205" s="97"/>
      <c r="S205" s="97"/>
      <c r="T205" s="97"/>
      <c r="U205" s="97"/>
      <c r="V205" s="97"/>
      <c r="W205" s="97"/>
      <c r="X205" s="97"/>
      <c r="Y205" s="97"/>
      <c r="Z205" s="97"/>
    </row>
    <row r="206" spans="1:26">
      <c r="A206" s="97"/>
      <c r="B206" s="97"/>
      <c r="C206" s="97"/>
      <c r="D206" s="97"/>
      <c r="E206" s="97"/>
      <c r="F206" s="97"/>
      <c r="G206" s="97"/>
      <c r="H206" s="97"/>
      <c r="I206" s="97"/>
      <c r="J206" s="97"/>
      <c r="K206" s="97"/>
      <c r="L206" s="97"/>
      <c r="M206" s="97"/>
      <c r="N206" s="97"/>
      <c r="O206" s="97"/>
      <c r="P206" s="97"/>
      <c r="Q206" s="97"/>
      <c r="R206" s="97"/>
      <c r="S206" s="97"/>
      <c r="T206" s="97"/>
      <c r="U206" s="97"/>
      <c r="V206" s="97"/>
      <c r="W206" s="97"/>
      <c r="X206" s="97"/>
      <c r="Y206" s="97"/>
      <c r="Z206" s="97"/>
    </row>
    <row r="207" spans="1:26">
      <c r="A207" s="97"/>
      <c r="B207" s="97"/>
      <c r="C207" s="97"/>
      <c r="D207" s="97"/>
      <c r="E207" s="97"/>
      <c r="F207" s="97"/>
      <c r="G207" s="97"/>
      <c r="H207" s="97"/>
      <c r="I207" s="97"/>
      <c r="J207" s="97"/>
      <c r="K207" s="97"/>
      <c r="L207" s="97"/>
      <c r="M207" s="97"/>
      <c r="N207" s="97"/>
      <c r="O207" s="97"/>
      <c r="P207" s="97"/>
      <c r="Q207" s="97"/>
      <c r="R207" s="97"/>
      <c r="S207" s="97"/>
      <c r="T207" s="97"/>
      <c r="U207" s="97"/>
      <c r="V207" s="97"/>
      <c r="W207" s="97"/>
      <c r="X207" s="97"/>
      <c r="Y207" s="97"/>
      <c r="Z207" s="97"/>
    </row>
    <row r="208" spans="1:26">
      <c r="A208" s="97"/>
      <c r="B208" s="97"/>
      <c r="C208" s="97"/>
      <c r="D208" s="97"/>
      <c r="E208" s="97"/>
      <c r="F208" s="97"/>
      <c r="G208" s="97"/>
      <c r="H208" s="97"/>
      <c r="I208" s="97"/>
      <c r="J208" s="97"/>
      <c r="K208" s="97"/>
      <c r="L208" s="97"/>
      <c r="M208" s="97"/>
      <c r="N208" s="97"/>
      <c r="O208" s="97"/>
      <c r="P208" s="97"/>
      <c r="Q208" s="97"/>
      <c r="R208" s="97"/>
      <c r="S208" s="97"/>
      <c r="T208" s="97"/>
      <c r="U208" s="97"/>
      <c r="V208" s="97"/>
      <c r="W208" s="97"/>
      <c r="X208" s="97"/>
      <c r="Y208" s="97"/>
      <c r="Z208" s="97"/>
    </row>
    <row r="209" spans="1:26">
      <c r="A209" s="97"/>
      <c r="B209" s="97"/>
      <c r="C209" s="97"/>
      <c r="D209" s="97"/>
      <c r="E209" s="97"/>
      <c r="F209" s="97"/>
      <c r="G209" s="97"/>
      <c r="H209" s="97"/>
      <c r="I209" s="97"/>
      <c r="J209" s="97"/>
      <c r="K209" s="97"/>
      <c r="L209" s="97"/>
      <c r="M209" s="97"/>
      <c r="N209" s="97"/>
      <c r="O209" s="97"/>
      <c r="P209" s="97"/>
      <c r="Q209" s="97"/>
      <c r="R209" s="97"/>
      <c r="S209" s="97"/>
      <c r="T209" s="97"/>
      <c r="U209" s="97"/>
      <c r="V209" s="97"/>
      <c r="W209" s="97"/>
      <c r="X209" s="97"/>
      <c r="Y209" s="97"/>
      <c r="Z209" s="97"/>
    </row>
    <row r="210" spans="1:26">
      <c r="A210" s="97"/>
      <c r="B210" s="97"/>
      <c r="C210" s="97"/>
      <c r="D210" s="97"/>
      <c r="E210" s="97"/>
      <c r="F210" s="97"/>
      <c r="G210" s="97"/>
      <c r="H210" s="97"/>
      <c r="I210" s="97"/>
      <c r="J210" s="97"/>
      <c r="K210" s="97"/>
      <c r="L210" s="97"/>
      <c r="M210" s="97"/>
      <c r="N210" s="97"/>
      <c r="O210" s="97"/>
      <c r="P210" s="97"/>
      <c r="Q210" s="97"/>
      <c r="R210" s="97"/>
      <c r="S210" s="97"/>
      <c r="T210" s="97"/>
      <c r="U210" s="97"/>
      <c r="V210" s="97"/>
      <c r="W210" s="97"/>
      <c r="X210" s="97"/>
      <c r="Y210" s="97"/>
      <c r="Z210" s="97"/>
    </row>
    <row r="211" spans="1:26">
      <c r="A211" s="97"/>
      <c r="B211" s="97"/>
      <c r="C211" s="97"/>
      <c r="D211" s="97"/>
      <c r="E211" s="97"/>
      <c r="F211" s="97"/>
      <c r="G211" s="97"/>
      <c r="H211" s="97"/>
      <c r="I211" s="97"/>
      <c r="J211" s="97"/>
      <c r="K211" s="97"/>
      <c r="L211" s="97"/>
      <c r="M211" s="97"/>
      <c r="N211" s="97"/>
      <c r="O211" s="97"/>
      <c r="P211" s="97"/>
      <c r="Q211" s="97"/>
      <c r="R211" s="97"/>
      <c r="S211" s="97"/>
      <c r="T211" s="97"/>
      <c r="U211" s="97"/>
      <c r="V211" s="97"/>
      <c r="W211" s="97"/>
      <c r="X211" s="97"/>
      <c r="Y211" s="97"/>
      <c r="Z211" s="97"/>
    </row>
    <row r="212" spans="1:26">
      <c r="A212" s="97"/>
      <c r="B212" s="97"/>
      <c r="C212" s="97"/>
      <c r="D212" s="97"/>
      <c r="E212" s="97"/>
      <c r="F212" s="97"/>
      <c r="G212" s="97"/>
      <c r="H212" s="97"/>
      <c r="I212" s="97"/>
      <c r="J212" s="97"/>
      <c r="K212" s="97"/>
      <c r="L212" s="97"/>
      <c r="M212" s="97"/>
      <c r="N212" s="97"/>
      <c r="O212" s="97"/>
      <c r="P212" s="97"/>
      <c r="Q212" s="97"/>
      <c r="R212" s="97"/>
      <c r="S212" s="97"/>
      <c r="T212" s="97"/>
      <c r="U212" s="97"/>
      <c r="V212" s="97"/>
      <c r="W212" s="97"/>
      <c r="X212" s="97"/>
      <c r="Y212" s="97"/>
      <c r="Z212" s="97"/>
    </row>
    <row r="213" spans="1:26">
      <c r="A213" s="97"/>
      <c r="B213" s="97"/>
      <c r="C213" s="97"/>
      <c r="D213" s="97"/>
      <c r="E213" s="97"/>
      <c r="F213" s="97"/>
      <c r="G213" s="97"/>
      <c r="H213" s="97"/>
      <c r="I213" s="97"/>
      <c r="J213" s="97"/>
      <c r="K213" s="97"/>
      <c r="L213" s="97"/>
      <c r="M213" s="97"/>
      <c r="N213" s="97"/>
      <c r="O213" s="97"/>
      <c r="P213" s="97"/>
      <c r="Q213" s="97"/>
      <c r="R213" s="97"/>
      <c r="S213" s="97"/>
      <c r="T213" s="97"/>
      <c r="U213" s="97"/>
      <c r="V213" s="97"/>
      <c r="W213" s="97"/>
      <c r="X213" s="97"/>
      <c r="Y213" s="97"/>
      <c r="Z213" s="97"/>
    </row>
    <row r="214" spans="1:26">
      <c r="A214" s="97"/>
      <c r="B214" s="97"/>
      <c r="C214" s="97"/>
      <c r="D214" s="97"/>
      <c r="E214" s="97"/>
      <c r="F214" s="97"/>
      <c r="G214" s="97"/>
      <c r="H214" s="97"/>
      <c r="I214" s="97"/>
      <c r="J214" s="97"/>
      <c r="K214" s="97"/>
      <c r="L214" s="97"/>
      <c r="M214" s="97"/>
      <c r="N214" s="97"/>
      <c r="O214" s="97"/>
      <c r="P214" s="97"/>
      <c r="Q214" s="97"/>
      <c r="R214" s="97"/>
      <c r="S214" s="97"/>
      <c r="T214" s="97"/>
      <c r="U214" s="97"/>
      <c r="V214" s="97"/>
      <c r="W214" s="97"/>
      <c r="X214" s="97"/>
      <c r="Y214" s="97"/>
      <c r="Z214" s="97"/>
    </row>
    <row r="215" spans="1:26">
      <c r="A215" s="97"/>
      <c r="B215" s="97"/>
      <c r="C215" s="97"/>
      <c r="D215" s="97"/>
      <c r="E215" s="97"/>
      <c r="F215" s="97"/>
      <c r="G215" s="97"/>
      <c r="H215" s="97"/>
      <c r="I215" s="97"/>
      <c r="J215" s="97"/>
      <c r="K215" s="97"/>
      <c r="L215" s="97"/>
      <c r="M215" s="97"/>
      <c r="N215" s="97"/>
      <c r="O215" s="97"/>
      <c r="P215" s="97"/>
      <c r="Q215" s="97"/>
      <c r="R215" s="97"/>
      <c r="S215" s="97"/>
      <c r="T215" s="97"/>
      <c r="U215" s="97"/>
      <c r="V215" s="97"/>
      <c r="W215" s="97"/>
      <c r="X215" s="97"/>
      <c r="Y215" s="97"/>
      <c r="Z215" s="97"/>
    </row>
    <row r="216" spans="1:26">
      <c r="A216" s="97"/>
      <c r="B216" s="97"/>
      <c r="C216" s="97"/>
      <c r="D216" s="97"/>
      <c r="E216" s="97"/>
      <c r="F216" s="97"/>
      <c r="G216" s="97"/>
      <c r="H216" s="97"/>
      <c r="I216" s="97"/>
      <c r="J216" s="97"/>
      <c r="K216" s="97"/>
      <c r="L216" s="97"/>
      <c r="M216" s="97"/>
      <c r="N216" s="97"/>
      <c r="O216" s="97"/>
      <c r="P216" s="97"/>
      <c r="Q216" s="97"/>
      <c r="R216" s="97"/>
      <c r="S216" s="97"/>
      <c r="T216" s="97"/>
      <c r="U216" s="97"/>
      <c r="V216" s="97"/>
      <c r="W216" s="97"/>
      <c r="X216" s="97"/>
      <c r="Y216" s="97"/>
      <c r="Z216" s="97"/>
    </row>
    <row r="217" spans="1:26">
      <c r="A217" s="97"/>
      <c r="B217" s="97"/>
      <c r="C217" s="97"/>
      <c r="D217" s="97"/>
      <c r="E217" s="97"/>
      <c r="F217" s="97"/>
      <c r="G217" s="97"/>
      <c r="H217" s="97"/>
      <c r="I217" s="97"/>
      <c r="J217" s="97"/>
      <c r="K217" s="97"/>
      <c r="L217" s="97"/>
      <c r="M217" s="97"/>
      <c r="N217" s="97"/>
      <c r="O217" s="97"/>
      <c r="P217" s="97"/>
      <c r="Q217" s="97"/>
      <c r="R217" s="97"/>
      <c r="S217" s="97"/>
      <c r="T217" s="97"/>
      <c r="U217" s="97"/>
      <c r="V217" s="97"/>
      <c r="W217" s="97"/>
      <c r="X217" s="97"/>
      <c r="Y217" s="97"/>
      <c r="Z217" s="97"/>
    </row>
    <row r="218" spans="1:26">
      <c r="A218" s="97"/>
      <c r="B218" s="97"/>
      <c r="C218" s="97"/>
      <c r="D218" s="97"/>
      <c r="E218" s="97"/>
      <c r="F218" s="97"/>
      <c r="G218" s="97"/>
      <c r="H218" s="97"/>
      <c r="I218" s="97"/>
      <c r="J218" s="97"/>
      <c r="K218" s="97"/>
      <c r="L218" s="97"/>
      <c r="M218" s="97"/>
      <c r="N218" s="97"/>
      <c r="O218" s="97"/>
      <c r="P218" s="97"/>
      <c r="Q218" s="97"/>
      <c r="R218" s="97"/>
      <c r="S218" s="97"/>
      <c r="T218" s="97"/>
      <c r="U218" s="97"/>
      <c r="V218" s="97"/>
      <c r="W218" s="97"/>
      <c r="X218" s="97"/>
      <c r="Y218" s="97"/>
      <c r="Z218" s="97"/>
    </row>
    <row r="219" spans="1:26">
      <c r="A219" s="97"/>
      <c r="B219" s="97"/>
      <c r="C219" s="97"/>
      <c r="D219" s="97"/>
      <c r="E219" s="97"/>
      <c r="F219" s="97"/>
      <c r="G219" s="97"/>
      <c r="H219" s="97"/>
      <c r="I219" s="97"/>
      <c r="J219" s="97"/>
      <c r="K219" s="97"/>
      <c r="L219" s="97"/>
      <c r="M219" s="97"/>
      <c r="N219" s="97"/>
      <c r="O219" s="97"/>
      <c r="P219" s="97"/>
      <c r="Q219" s="97"/>
      <c r="R219" s="97"/>
      <c r="S219" s="97"/>
      <c r="T219" s="97"/>
      <c r="U219" s="97"/>
      <c r="V219" s="97"/>
      <c r="W219" s="97"/>
      <c r="X219" s="97"/>
      <c r="Y219" s="97"/>
      <c r="Z219" s="97"/>
    </row>
    <row r="220" spans="1:26">
      <c r="A220" s="97"/>
      <c r="B220" s="97"/>
      <c r="C220" s="97"/>
      <c r="D220" s="97"/>
      <c r="E220" s="97"/>
      <c r="F220" s="97"/>
      <c r="G220" s="97"/>
      <c r="H220" s="97"/>
      <c r="I220" s="97"/>
      <c r="J220" s="97"/>
      <c r="K220" s="97"/>
      <c r="L220" s="97"/>
      <c r="M220" s="97"/>
      <c r="N220" s="97"/>
      <c r="O220" s="97"/>
      <c r="P220" s="97"/>
      <c r="Q220" s="97"/>
      <c r="R220" s="97"/>
      <c r="S220" s="97"/>
      <c r="T220" s="97"/>
      <c r="U220" s="97"/>
      <c r="V220" s="97"/>
      <c r="W220" s="97"/>
      <c r="X220" s="97"/>
      <c r="Y220" s="97"/>
      <c r="Z220" s="97"/>
    </row>
    <row r="221" spans="1:26">
      <c r="A221" s="97"/>
      <c r="B221" s="97"/>
      <c r="C221" s="97"/>
      <c r="D221" s="97"/>
      <c r="E221" s="97"/>
      <c r="F221" s="97"/>
      <c r="G221" s="97"/>
      <c r="H221" s="97"/>
      <c r="I221" s="97"/>
      <c r="J221" s="97"/>
      <c r="K221" s="97"/>
      <c r="L221" s="97"/>
      <c r="M221" s="97"/>
      <c r="N221" s="97"/>
      <c r="O221" s="97"/>
      <c r="P221" s="97"/>
      <c r="Q221" s="97"/>
      <c r="R221" s="97"/>
      <c r="S221" s="97"/>
      <c r="T221" s="97"/>
      <c r="U221" s="97"/>
      <c r="V221" s="97"/>
      <c r="W221" s="97"/>
      <c r="X221" s="97"/>
      <c r="Y221" s="97"/>
      <c r="Z221" s="97"/>
    </row>
    <row r="222" spans="1:26">
      <c r="A222" s="97"/>
      <c r="B222" s="97"/>
      <c r="C222" s="97"/>
      <c r="D222" s="97"/>
      <c r="E222" s="97"/>
      <c r="F222" s="97"/>
      <c r="G222" s="97"/>
      <c r="H222" s="97"/>
      <c r="I222" s="97"/>
      <c r="J222" s="97"/>
      <c r="K222" s="97"/>
      <c r="L222" s="97"/>
      <c r="M222" s="97"/>
      <c r="N222" s="97"/>
      <c r="O222" s="97"/>
      <c r="P222" s="97"/>
      <c r="Q222" s="97"/>
      <c r="R222" s="97"/>
      <c r="S222" s="97"/>
      <c r="T222" s="97"/>
      <c r="U222" s="97"/>
      <c r="V222" s="97"/>
      <c r="W222" s="97"/>
      <c r="X222" s="97"/>
      <c r="Y222" s="97"/>
      <c r="Z222" s="97"/>
    </row>
    <row r="223" spans="1:26">
      <c r="A223" s="97"/>
      <c r="B223" s="97"/>
      <c r="C223" s="97"/>
      <c r="D223" s="97"/>
      <c r="E223" s="97"/>
      <c r="F223" s="97"/>
      <c r="G223" s="97"/>
      <c r="H223" s="97"/>
      <c r="I223" s="97"/>
      <c r="J223" s="97"/>
      <c r="K223" s="97"/>
      <c r="L223" s="97"/>
      <c r="M223" s="97"/>
      <c r="N223" s="97"/>
      <c r="O223" s="97"/>
      <c r="P223" s="97"/>
      <c r="Q223" s="97"/>
      <c r="R223" s="97"/>
      <c r="S223" s="97"/>
      <c r="T223" s="97"/>
      <c r="U223" s="97"/>
      <c r="V223" s="97"/>
      <c r="W223" s="97"/>
      <c r="X223" s="97"/>
      <c r="Y223" s="97"/>
      <c r="Z223" s="97"/>
    </row>
    <row r="224" spans="1:26">
      <c r="A224" s="97"/>
      <c r="B224" s="97"/>
      <c r="C224" s="97"/>
      <c r="D224" s="97"/>
      <c r="E224" s="97"/>
      <c r="F224" s="97"/>
      <c r="G224" s="97"/>
      <c r="H224" s="97"/>
      <c r="I224" s="97"/>
      <c r="J224" s="97"/>
      <c r="K224" s="97"/>
      <c r="L224" s="97"/>
      <c r="M224" s="97"/>
      <c r="N224" s="97"/>
      <c r="O224" s="97"/>
      <c r="P224" s="97"/>
      <c r="Q224" s="97"/>
      <c r="R224" s="97"/>
      <c r="S224" s="97"/>
      <c r="T224" s="97"/>
      <c r="U224" s="97"/>
      <c r="V224" s="97"/>
      <c r="W224" s="97"/>
      <c r="X224" s="97"/>
      <c r="Y224" s="97"/>
      <c r="Z224" s="97"/>
    </row>
    <row r="225" spans="1:26">
      <c r="A225" s="97"/>
      <c r="B225" s="97"/>
      <c r="C225" s="97"/>
      <c r="D225" s="97"/>
      <c r="E225" s="97"/>
      <c r="F225" s="97"/>
      <c r="G225" s="97"/>
      <c r="H225" s="97"/>
      <c r="I225" s="97"/>
      <c r="J225" s="97"/>
      <c r="K225" s="97"/>
      <c r="L225" s="97"/>
      <c r="M225" s="97"/>
      <c r="N225" s="97"/>
      <c r="O225" s="97"/>
      <c r="P225" s="97"/>
      <c r="Q225" s="97"/>
      <c r="R225" s="97"/>
      <c r="S225" s="97"/>
      <c r="T225" s="97"/>
      <c r="U225" s="97"/>
      <c r="V225" s="97"/>
      <c r="W225" s="97"/>
      <c r="X225" s="97"/>
      <c r="Y225" s="97"/>
      <c r="Z225" s="97"/>
    </row>
    <row r="226" spans="1:26">
      <c r="A226" s="97"/>
      <c r="B226" s="97"/>
      <c r="C226" s="97"/>
      <c r="D226" s="97"/>
      <c r="E226" s="97"/>
      <c r="F226" s="97"/>
      <c r="G226" s="97"/>
      <c r="H226" s="97"/>
      <c r="I226" s="97"/>
      <c r="J226" s="97"/>
      <c r="K226" s="97"/>
      <c r="L226" s="97"/>
      <c r="M226" s="97"/>
      <c r="N226" s="97"/>
      <c r="O226" s="97"/>
      <c r="P226" s="97"/>
      <c r="Q226" s="97"/>
      <c r="R226" s="97"/>
      <c r="S226" s="97"/>
      <c r="T226" s="97"/>
      <c r="U226" s="97"/>
      <c r="V226" s="97"/>
      <c r="W226" s="97"/>
      <c r="X226" s="97"/>
      <c r="Y226" s="97"/>
      <c r="Z226" s="97"/>
    </row>
    <row r="227" spans="1:26">
      <c r="A227" s="97"/>
      <c r="B227" s="97"/>
      <c r="C227" s="97"/>
      <c r="D227" s="97"/>
      <c r="E227" s="97"/>
      <c r="F227" s="97"/>
      <c r="G227" s="97"/>
      <c r="H227" s="97"/>
      <c r="I227" s="97"/>
      <c r="J227" s="97"/>
      <c r="K227" s="97"/>
      <c r="L227" s="97"/>
      <c r="M227" s="97"/>
      <c r="N227" s="97"/>
      <c r="O227" s="97"/>
      <c r="P227" s="97"/>
      <c r="Q227" s="97"/>
      <c r="R227" s="97"/>
      <c r="S227" s="97"/>
      <c r="T227" s="97"/>
      <c r="U227" s="97"/>
      <c r="V227" s="97"/>
      <c r="W227" s="97"/>
      <c r="X227" s="97"/>
      <c r="Y227" s="97"/>
      <c r="Z227" s="97"/>
    </row>
    <row r="228" spans="1:26">
      <c r="A228" s="97"/>
      <c r="B228" s="97"/>
      <c r="C228" s="97"/>
      <c r="D228" s="97"/>
      <c r="E228" s="97"/>
      <c r="F228" s="97"/>
      <c r="G228" s="97"/>
      <c r="H228" s="97"/>
      <c r="I228" s="97"/>
      <c r="J228" s="97"/>
      <c r="K228" s="97"/>
      <c r="L228" s="97"/>
      <c r="M228" s="97"/>
      <c r="N228" s="97"/>
      <c r="O228" s="97"/>
      <c r="P228" s="97"/>
      <c r="Q228" s="97"/>
      <c r="R228" s="97"/>
      <c r="S228" s="97"/>
      <c r="T228" s="97"/>
      <c r="U228" s="97"/>
      <c r="V228" s="97"/>
      <c r="W228" s="97"/>
      <c r="X228" s="97"/>
      <c r="Y228" s="97"/>
      <c r="Z228" s="97"/>
    </row>
    <row r="229" spans="1:26">
      <c r="A229" s="97"/>
      <c r="B229" s="97"/>
      <c r="C229" s="97"/>
      <c r="D229" s="97"/>
      <c r="E229" s="97"/>
      <c r="F229" s="97"/>
      <c r="G229" s="97"/>
      <c r="H229" s="97"/>
      <c r="I229" s="97"/>
      <c r="J229" s="97"/>
      <c r="K229" s="97"/>
      <c r="L229" s="97"/>
      <c r="M229" s="97"/>
      <c r="N229" s="97"/>
      <c r="O229" s="97"/>
      <c r="P229" s="97"/>
      <c r="Q229" s="97"/>
      <c r="R229" s="97"/>
      <c r="S229" s="97"/>
      <c r="T229" s="97"/>
      <c r="U229" s="97"/>
      <c r="V229" s="97"/>
      <c r="W229" s="97"/>
      <c r="X229" s="97"/>
      <c r="Y229" s="97"/>
      <c r="Z229" s="97"/>
    </row>
    <row r="230" spans="1:26">
      <c r="A230" s="97"/>
      <c r="B230" s="97"/>
      <c r="C230" s="97"/>
      <c r="D230" s="97"/>
      <c r="E230" s="97"/>
      <c r="F230" s="97"/>
      <c r="G230" s="97"/>
      <c r="H230" s="97"/>
      <c r="I230" s="97"/>
      <c r="J230" s="97"/>
      <c r="K230" s="97"/>
      <c r="L230" s="97"/>
      <c r="M230" s="97"/>
      <c r="N230" s="97"/>
      <c r="O230" s="97"/>
      <c r="P230" s="97"/>
      <c r="Q230" s="97"/>
      <c r="R230" s="97"/>
      <c r="S230" s="97"/>
      <c r="T230" s="97"/>
      <c r="U230" s="97"/>
      <c r="V230" s="97"/>
      <c r="W230" s="97"/>
      <c r="X230" s="97"/>
      <c r="Y230" s="97"/>
      <c r="Z230" s="97"/>
    </row>
    <row r="231" spans="1:26">
      <c r="A231" s="97"/>
      <c r="B231" s="97"/>
      <c r="C231" s="97"/>
      <c r="D231" s="97"/>
      <c r="E231" s="97"/>
      <c r="F231" s="97"/>
      <c r="G231" s="97"/>
      <c r="H231" s="97"/>
      <c r="I231" s="97"/>
      <c r="J231" s="97"/>
      <c r="K231" s="97"/>
      <c r="L231" s="97"/>
      <c r="M231" s="97"/>
      <c r="N231" s="97"/>
      <c r="O231" s="97"/>
      <c r="P231" s="97"/>
      <c r="Q231" s="97"/>
      <c r="R231" s="97"/>
      <c r="S231" s="97"/>
      <c r="T231" s="97"/>
      <c r="U231" s="97"/>
      <c r="V231" s="97"/>
      <c r="W231" s="97"/>
      <c r="X231" s="97"/>
      <c r="Y231" s="97"/>
      <c r="Z231" s="97"/>
    </row>
    <row r="232" spans="1:26">
      <c r="A232" s="97"/>
      <c r="B232" s="97"/>
      <c r="C232" s="97"/>
      <c r="D232" s="97"/>
      <c r="E232" s="97"/>
      <c r="F232" s="97"/>
      <c r="G232" s="97"/>
      <c r="H232" s="97"/>
      <c r="I232" s="97"/>
      <c r="J232" s="97"/>
      <c r="K232" s="97"/>
      <c r="L232" s="97"/>
      <c r="M232" s="97"/>
      <c r="N232" s="97"/>
      <c r="O232" s="97"/>
      <c r="P232" s="97"/>
      <c r="Q232" s="97"/>
      <c r="R232" s="97"/>
      <c r="S232" s="97"/>
      <c r="T232" s="97"/>
      <c r="U232" s="97"/>
      <c r="V232" s="97"/>
      <c r="W232" s="97"/>
      <c r="X232" s="97"/>
      <c r="Y232" s="97"/>
      <c r="Z232" s="97"/>
    </row>
    <row r="233" spans="1:26">
      <c r="A233" s="97"/>
      <c r="B233" s="97"/>
      <c r="C233" s="97"/>
      <c r="D233" s="97"/>
      <c r="E233" s="97"/>
      <c r="F233" s="97"/>
      <c r="G233" s="97"/>
      <c r="H233" s="97"/>
      <c r="I233" s="97"/>
      <c r="J233" s="97"/>
      <c r="K233" s="97"/>
      <c r="L233" s="97"/>
      <c r="M233" s="97"/>
      <c r="N233" s="97"/>
      <c r="O233" s="97"/>
      <c r="P233" s="97"/>
      <c r="Q233" s="97"/>
      <c r="R233" s="97"/>
      <c r="S233" s="97"/>
      <c r="T233" s="97"/>
      <c r="U233" s="97"/>
      <c r="V233" s="97"/>
      <c r="W233" s="97"/>
      <c r="X233" s="97"/>
      <c r="Y233" s="97"/>
      <c r="Z233" s="97"/>
    </row>
    <row r="234" spans="1:26">
      <c r="A234" s="97"/>
      <c r="B234" s="97"/>
      <c r="C234" s="97"/>
      <c r="D234" s="97"/>
      <c r="E234" s="97"/>
      <c r="F234" s="97"/>
      <c r="G234" s="97"/>
      <c r="H234" s="97"/>
      <c r="I234" s="97"/>
      <c r="J234" s="97"/>
      <c r="K234" s="97"/>
      <c r="L234" s="97"/>
      <c r="M234" s="97"/>
      <c r="N234" s="97"/>
      <c r="O234" s="97"/>
      <c r="P234" s="97"/>
      <c r="Q234" s="97"/>
      <c r="R234" s="97"/>
      <c r="S234" s="97"/>
      <c r="T234" s="97"/>
      <c r="U234" s="97"/>
      <c r="V234" s="97"/>
      <c r="W234" s="97"/>
      <c r="X234" s="97"/>
      <c r="Y234" s="97"/>
      <c r="Z234" s="97"/>
    </row>
    <row r="235" spans="1:26">
      <c r="A235" s="97"/>
      <c r="B235" s="97"/>
      <c r="C235" s="97"/>
      <c r="D235" s="97"/>
      <c r="E235" s="97"/>
      <c r="F235" s="97"/>
      <c r="G235" s="97"/>
      <c r="H235" s="97"/>
      <c r="I235" s="97"/>
      <c r="J235" s="97"/>
      <c r="K235" s="97"/>
      <c r="L235" s="97"/>
      <c r="M235" s="97"/>
      <c r="N235" s="97"/>
      <c r="O235" s="97"/>
      <c r="P235" s="97"/>
      <c r="Q235" s="97"/>
      <c r="R235" s="97"/>
      <c r="S235" s="97"/>
      <c r="T235" s="97"/>
      <c r="U235" s="97"/>
      <c r="V235" s="97"/>
      <c r="W235" s="97"/>
      <c r="X235" s="97"/>
      <c r="Y235" s="97"/>
      <c r="Z235" s="97"/>
    </row>
    <row r="236" spans="1:26">
      <c r="A236" s="97"/>
      <c r="B236" s="97"/>
      <c r="C236" s="97"/>
      <c r="D236" s="97"/>
      <c r="E236" s="97"/>
      <c r="F236" s="97"/>
      <c r="G236" s="97"/>
      <c r="H236" s="97"/>
      <c r="I236" s="97"/>
      <c r="J236" s="97"/>
      <c r="K236" s="97"/>
      <c r="L236" s="97"/>
      <c r="M236" s="97"/>
      <c r="N236" s="97"/>
      <c r="O236" s="97"/>
      <c r="P236" s="97"/>
      <c r="Q236" s="97"/>
      <c r="R236" s="97"/>
      <c r="S236" s="97"/>
      <c r="T236" s="97"/>
      <c r="U236" s="97"/>
      <c r="V236" s="97"/>
      <c r="W236" s="97"/>
      <c r="X236" s="97"/>
      <c r="Y236" s="97"/>
      <c r="Z236" s="97"/>
    </row>
    <row r="237" spans="1:26">
      <c r="A237" s="97"/>
      <c r="B237" s="97"/>
      <c r="C237" s="97"/>
      <c r="D237" s="97"/>
      <c r="E237" s="97"/>
      <c r="F237" s="97"/>
      <c r="G237" s="97"/>
      <c r="H237" s="97"/>
      <c r="I237" s="97"/>
      <c r="J237" s="97"/>
      <c r="K237" s="97"/>
      <c r="L237" s="97"/>
      <c r="M237" s="97"/>
      <c r="N237" s="97"/>
      <c r="O237" s="97"/>
      <c r="P237" s="97"/>
      <c r="Q237" s="97"/>
      <c r="R237" s="97"/>
      <c r="S237" s="97"/>
      <c r="T237" s="97"/>
      <c r="U237" s="97"/>
      <c r="V237" s="97"/>
      <c r="W237" s="97"/>
      <c r="X237" s="97"/>
      <c r="Y237" s="97"/>
      <c r="Z237" s="97"/>
    </row>
    <row r="238" spans="1:26">
      <c r="A238" s="97"/>
      <c r="B238" s="97"/>
      <c r="C238" s="97"/>
      <c r="D238" s="97"/>
      <c r="E238" s="97"/>
      <c r="F238" s="97"/>
      <c r="G238" s="97"/>
      <c r="H238" s="97"/>
      <c r="I238" s="97"/>
      <c r="J238" s="97"/>
      <c r="K238" s="97"/>
      <c r="L238" s="97"/>
      <c r="M238" s="97"/>
      <c r="N238" s="97"/>
      <c r="O238" s="97"/>
      <c r="P238" s="97"/>
      <c r="Q238" s="97"/>
      <c r="R238" s="97"/>
      <c r="S238" s="97"/>
      <c r="T238" s="97"/>
      <c r="U238" s="97"/>
      <c r="V238" s="97"/>
      <c r="W238" s="97"/>
      <c r="X238" s="97"/>
      <c r="Y238" s="97"/>
      <c r="Z238" s="97"/>
    </row>
    <row r="239" spans="1:26">
      <c r="A239" s="97"/>
      <c r="B239" s="97"/>
      <c r="C239" s="97"/>
      <c r="D239" s="97"/>
      <c r="E239" s="97"/>
      <c r="F239" s="97"/>
      <c r="G239" s="97"/>
      <c r="H239" s="97"/>
      <c r="I239" s="97"/>
      <c r="J239" s="97"/>
      <c r="K239" s="97"/>
      <c r="L239" s="97"/>
      <c r="M239" s="97"/>
      <c r="N239" s="97"/>
      <c r="O239" s="97"/>
      <c r="P239" s="97"/>
      <c r="Q239" s="97"/>
      <c r="R239" s="97"/>
      <c r="S239" s="97"/>
      <c r="T239" s="97"/>
      <c r="U239" s="97"/>
      <c r="V239" s="97"/>
      <c r="W239" s="97"/>
      <c r="X239" s="97"/>
      <c r="Y239" s="97"/>
      <c r="Z239" s="97"/>
    </row>
    <row r="240" spans="1:26">
      <c r="A240" s="97"/>
      <c r="B240" s="97"/>
      <c r="C240" s="97"/>
      <c r="D240" s="97"/>
      <c r="E240" s="97"/>
      <c r="F240" s="97"/>
      <c r="G240" s="97"/>
      <c r="H240" s="97"/>
      <c r="I240" s="97"/>
      <c r="J240" s="97"/>
      <c r="K240" s="97"/>
      <c r="L240" s="97"/>
      <c r="M240" s="97"/>
      <c r="N240" s="97"/>
      <c r="O240" s="97"/>
      <c r="P240" s="97"/>
      <c r="Q240" s="97"/>
      <c r="R240" s="97"/>
      <c r="S240" s="97"/>
      <c r="T240" s="97"/>
      <c r="U240" s="97"/>
      <c r="V240" s="97"/>
      <c r="W240" s="97"/>
      <c r="X240" s="97"/>
      <c r="Y240" s="97"/>
      <c r="Z240" s="97"/>
    </row>
    <row r="241" spans="1:26">
      <c r="A241" s="97"/>
      <c r="B241" s="97"/>
      <c r="C241" s="97"/>
      <c r="D241" s="97"/>
      <c r="E241" s="97"/>
      <c r="F241" s="97"/>
      <c r="G241" s="97"/>
      <c r="H241" s="97"/>
      <c r="I241" s="97"/>
      <c r="J241" s="97"/>
      <c r="K241" s="97"/>
      <c r="L241" s="97"/>
      <c r="M241" s="97"/>
      <c r="N241" s="97"/>
      <c r="O241" s="97"/>
      <c r="P241" s="97"/>
      <c r="Q241" s="97"/>
      <c r="R241" s="97"/>
      <c r="S241" s="97"/>
      <c r="T241" s="97"/>
      <c r="U241" s="97"/>
      <c r="V241" s="97"/>
      <c r="W241" s="97"/>
      <c r="X241" s="97"/>
      <c r="Y241" s="97"/>
      <c r="Z241" s="97"/>
    </row>
    <row r="242" spans="1:26">
      <c r="A242" s="97"/>
      <c r="B242" s="97"/>
      <c r="C242" s="97"/>
      <c r="D242" s="97"/>
      <c r="E242" s="97"/>
      <c r="F242" s="97"/>
      <c r="G242" s="97"/>
      <c r="H242" s="97"/>
      <c r="I242" s="97"/>
      <c r="J242" s="97"/>
      <c r="K242" s="97"/>
      <c r="L242" s="97"/>
      <c r="M242" s="97"/>
      <c r="N242" s="97"/>
      <c r="O242" s="97"/>
      <c r="P242" s="97"/>
      <c r="Q242" s="97"/>
      <c r="R242" s="97"/>
      <c r="S242" s="97"/>
      <c r="T242" s="97"/>
      <c r="U242" s="97"/>
      <c r="V242" s="97"/>
      <c r="W242" s="97"/>
      <c r="X242" s="97"/>
      <c r="Y242" s="97"/>
      <c r="Z242" s="97"/>
    </row>
    <row r="243" spans="1:26">
      <c r="A243" s="97"/>
      <c r="B243" s="97"/>
      <c r="C243" s="97"/>
      <c r="D243" s="97"/>
      <c r="E243" s="97"/>
      <c r="F243" s="97"/>
      <c r="G243" s="97"/>
      <c r="H243" s="97"/>
      <c r="I243" s="97"/>
      <c r="J243" s="97"/>
      <c r="K243" s="97"/>
      <c r="L243" s="97"/>
      <c r="M243" s="97"/>
      <c r="N243" s="97"/>
      <c r="O243" s="97"/>
      <c r="P243" s="97"/>
      <c r="Q243" s="97"/>
      <c r="R243" s="97"/>
      <c r="S243" s="97"/>
      <c r="T243" s="97"/>
      <c r="U243" s="97"/>
      <c r="V243" s="97"/>
      <c r="W243" s="97"/>
      <c r="X243" s="97"/>
      <c r="Y243" s="97"/>
      <c r="Z243" s="97"/>
    </row>
    <row r="244" spans="1:26">
      <c r="A244" s="97"/>
      <c r="B244" s="97"/>
      <c r="C244" s="97"/>
      <c r="D244" s="97"/>
      <c r="E244" s="97"/>
      <c r="F244" s="97"/>
      <c r="G244" s="97"/>
      <c r="H244" s="97"/>
      <c r="I244" s="97"/>
      <c r="J244" s="97"/>
      <c r="K244" s="97"/>
      <c r="L244" s="97"/>
      <c r="M244" s="97"/>
      <c r="N244" s="97"/>
      <c r="O244" s="97"/>
      <c r="P244" s="97"/>
      <c r="Q244" s="97"/>
      <c r="R244" s="97"/>
      <c r="S244" s="97"/>
      <c r="T244" s="97"/>
      <c r="U244" s="97"/>
      <c r="V244" s="97"/>
      <c r="W244" s="97"/>
      <c r="X244" s="97"/>
      <c r="Y244" s="97"/>
      <c r="Z244" s="97"/>
    </row>
    <row r="245" spans="1:26">
      <c r="A245" s="97"/>
      <c r="B245" s="97"/>
      <c r="C245" s="97"/>
      <c r="D245" s="97"/>
      <c r="E245" s="97"/>
      <c r="F245" s="97"/>
      <c r="G245" s="97"/>
      <c r="H245" s="97"/>
      <c r="I245" s="97"/>
      <c r="J245" s="97"/>
      <c r="K245" s="97"/>
      <c r="L245" s="97"/>
      <c r="M245" s="97"/>
      <c r="N245" s="97"/>
      <c r="O245" s="97"/>
      <c r="P245" s="97"/>
      <c r="Q245" s="97"/>
      <c r="R245" s="97"/>
      <c r="S245" s="97"/>
      <c r="T245" s="97"/>
      <c r="U245" s="97"/>
      <c r="V245" s="97"/>
      <c r="W245" s="97"/>
      <c r="X245" s="97"/>
      <c r="Y245" s="97"/>
      <c r="Z245" s="97"/>
    </row>
    <row r="246" spans="1:26">
      <c r="A246" s="97"/>
      <c r="B246" s="97"/>
      <c r="C246" s="97"/>
      <c r="D246" s="97"/>
      <c r="E246" s="97"/>
      <c r="F246" s="97"/>
      <c r="G246" s="97"/>
      <c r="H246" s="97"/>
      <c r="I246" s="97"/>
      <c r="J246" s="97"/>
      <c r="K246" s="97"/>
      <c r="L246" s="97"/>
      <c r="M246" s="97"/>
      <c r="N246" s="97"/>
      <c r="O246" s="97"/>
      <c r="P246" s="97"/>
      <c r="Q246" s="97"/>
      <c r="R246" s="97"/>
      <c r="S246" s="97"/>
      <c r="T246" s="97"/>
      <c r="U246" s="97"/>
      <c r="V246" s="97"/>
      <c r="W246" s="97"/>
      <c r="X246" s="97"/>
      <c r="Y246" s="97"/>
      <c r="Z246" s="97"/>
    </row>
    <row r="247" spans="1:26">
      <c r="A247" s="97"/>
      <c r="B247" s="97"/>
      <c r="C247" s="97"/>
      <c r="D247" s="97"/>
      <c r="E247" s="97"/>
      <c r="F247" s="97"/>
      <c r="G247" s="97"/>
      <c r="H247" s="97"/>
      <c r="I247" s="97"/>
      <c r="J247" s="97"/>
      <c r="K247" s="97"/>
      <c r="L247" s="97"/>
      <c r="M247" s="97"/>
      <c r="N247" s="97"/>
      <c r="O247" s="97"/>
      <c r="P247" s="97"/>
      <c r="Q247" s="97"/>
      <c r="R247" s="97"/>
      <c r="S247" s="97"/>
      <c r="T247" s="97"/>
      <c r="U247" s="97"/>
      <c r="V247" s="97"/>
      <c r="W247" s="97"/>
      <c r="X247" s="97"/>
      <c r="Y247" s="97"/>
      <c r="Z247" s="97"/>
    </row>
    <row r="248" spans="1:26">
      <c r="A248" s="97"/>
      <c r="B248" s="97"/>
      <c r="C248" s="97"/>
      <c r="D248" s="97"/>
      <c r="E248" s="97"/>
      <c r="F248" s="97"/>
      <c r="G248" s="97"/>
      <c r="H248" s="97"/>
      <c r="I248" s="97"/>
      <c r="J248" s="97"/>
      <c r="K248" s="97"/>
      <c r="L248" s="97"/>
      <c r="M248" s="97"/>
      <c r="N248" s="97"/>
      <c r="O248" s="97"/>
      <c r="P248" s="97"/>
      <c r="Q248" s="97"/>
      <c r="R248" s="97"/>
      <c r="S248" s="97"/>
      <c r="T248" s="97"/>
      <c r="U248" s="97"/>
      <c r="V248" s="97"/>
      <c r="W248" s="97"/>
      <c r="X248" s="97"/>
      <c r="Y248" s="97"/>
      <c r="Z248" s="97"/>
    </row>
    <row r="249" spans="1:26">
      <c r="A249" s="97"/>
      <c r="B249" s="97"/>
      <c r="C249" s="97"/>
      <c r="D249" s="97"/>
      <c r="E249" s="97"/>
      <c r="F249" s="97"/>
      <c r="G249" s="97"/>
      <c r="H249" s="97"/>
      <c r="I249" s="97"/>
      <c r="J249" s="97"/>
      <c r="K249" s="97"/>
      <c r="L249" s="97"/>
      <c r="M249" s="97"/>
      <c r="N249" s="97"/>
      <c r="O249" s="97"/>
      <c r="P249" s="97"/>
      <c r="Q249" s="97"/>
      <c r="R249" s="97"/>
      <c r="S249" s="97"/>
      <c r="T249" s="97"/>
      <c r="U249" s="97"/>
      <c r="V249" s="97"/>
      <c r="W249" s="97"/>
      <c r="X249" s="97"/>
      <c r="Y249" s="97"/>
      <c r="Z249" s="97"/>
    </row>
    <row r="250" spans="1:26">
      <c r="A250" s="97"/>
      <c r="B250" s="97"/>
      <c r="C250" s="97"/>
      <c r="D250" s="97"/>
      <c r="E250" s="97"/>
      <c r="F250" s="97"/>
      <c r="G250" s="97"/>
      <c r="H250" s="97"/>
      <c r="I250" s="97"/>
      <c r="J250" s="97"/>
      <c r="K250" s="97"/>
      <c r="L250" s="97"/>
      <c r="M250" s="97"/>
      <c r="N250" s="97"/>
      <c r="O250" s="97"/>
      <c r="P250" s="97"/>
      <c r="Q250" s="97"/>
      <c r="R250" s="97"/>
      <c r="S250" s="97"/>
      <c r="T250" s="97"/>
      <c r="U250" s="97"/>
      <c r="V250" s="97"/>
      <c r="W250" s="97"/>
      <c r="X250" s="97"/>
      <c r="Y250" s="97"/>
      <c r="Z250" s="97"/>
    </row>
    <row r="251" spans="1:26">
      <c r="A251" s="97"/>
      <c r="B251" s="97"/>
      <c r="C251" s="97"/>
      <c r="D251" s="97"/>
      <c r="E251" s="97"/>
      <c r="F251" s="97"/>
      <c r="G251" s="97"/>
      <c r="H251" s="97"/>
      <c r="I251" s="97"/>
      <c r="J251" s="97"/>
      <c r="K251" s="97"/>
      <c r="L251" s="97"/>
      <c r="M251" s="97"/>
      <c r="N251" s="97"/>
      <c r="O251" s="97"/>
      <c r="P251" s="97"/>
      <c r="Q251" s="97"/>
      <c r="R251" s="97"/>
      <c r="S251" s="97"/>
      <c r="T251" s="97"/>
      <c r="U251" s="97"/>
      <c r="V251" s="97"/>
      <c r="W251" s="97"/>
      <c r="X251" s="97"/>
      <c r="Y251" s="97"/>
      <c r="Z251" s="97"/>
    </row>
    <row r="252" spans="1:26">
      <c r="A252" s="97"/>
      <c r="B252" s="97"/>
      <c r="C252" s="97"/>
      <c r="D252" s="97"/>
      <c r="E252" s="97"/>
      <c r="F252" s="97"/>
      <c r="G252" s="97"/>
      <c r="H252" s="97"/>
      <c r="I252" s="97"/>
      <c r="J252" s="97"/>
      <c r="K252" s="97"/>
      <c r="L252" s="97"/>
      <c r="M252" s="97"/>
      <c r="N252" s="97"/>
      <c r="O252" s="97"/>
      <c r="P252" s="97"/>
      <c r="Q252" s="97"/>
      <c r="R252" s="97"/>
      <c r="S252" s="97"/>
      <c r="T252" s="97"/>
      <c r="U252" s="97"/>
      <c r="V252" s="97"/>
      <c r="W252" s="97"/>
      <c r="X252" s="97"/>
      <c r="Y252" s="97"/>
      <c r="Z252" s="97"/>
    </row>
    <row r="253" spans="1:26">
      <c r="A253" s="97"/>
      <c r="B253" s="97"/>
      <c r="C253" s="97"/>
      <c r="D253" s="97"/>
      <c r="E253" s="97"/>
      <c r="F253" s="97"/>
      <c r="G253" s="97"/>
      <c r="H253" s="97"/>
      <c r="I253" s="97"/>
      <c r="J253" s="97"/>
      <c r="K253" s="97"/>
      <c r="L253" s="97"/>
      <c r="M253" s="97"/>
      <c r="N253" s="97"/>
      <c r="O253" s="97"/>
      <c r="P253" s="97"/>
      <c r="Q253" s="97"/>
      <c r="R253" s="97"/>
      <c r="S253" s="97"/>
      <c r="T253" s="97"/>
      <c r="U253" s="97"/>
      <c r="V253" s="97"/>
      <c r="W253" s="97"/>
      <c r="X253" s="97"/>
      <c r="Y253" s="97"/>
      <c r="Z253" s="97"/>
    </row>
    <row r="254" spans="1:26">
      <c r="A254" s="97"/>
      <c r="B254" s="97"/>
      <c r="C254" s="97"/>
      <c r="D254" s="97"/>
      <c r="E254" s="97"/>
      <c r="F254" s="97"/>
      <c r="G254" s="97"/>
      <c r="H254" s="97"/>
      <c r="I254" s="97"/>
      <c r="J254" s="97"/>
      <c r="K254" s="97"/>
      <c r="L254" s="97"/>
      <c r="M254" s="97"/>
      <c r="N254" s="97"/>
      <c r="O254" s="97"/>
      <c r="P254" s="97"/>
      <c r="Q254" s="97"/>
      <c r="R254" s="97"/>
      <c r="S254" s="97"/>
      <c r="T254" s="97"/>
      <c r="U254" s="97"/>
      <c r="V254" s="97"/>
      <c r="W254" s="97"/>
      <c r="X254" s="97"/>
      <c r="Y254" s="97"/>
      <c r="Z254" s="97"/>
    </row>
    <row r="255" spans="1:26">
      <c r="A255" s="97"/>
      <c r="B255" s="97"/>
      <c r="C255" s="97"/>
      <c r="D255" s="97"/>
      <c r="E255" s="97"/>
      <c r="F255" s="97"/>
      <c r="G255" s="97"/>
      <c r="H255" s="97"/>
      <c r="I255" s="97"/>
      <c r="J255" s="97"/>
      <c r="K255" s="97"/>
      <c r="L255" s="97"/>
      <c r="M255" s="97"/>
      <c r="N255" s="97"/>
      <c r="O255" s="97"/>
      <c r="P255" s="97"/>
      <c r="Q255" s="97"/>
      <c r="R255" s="97"/>
      <c r="S255" s="97"/>
      <c r="T255" s="97"/>
      <c r="U255" s="97"/>
      <c r="V255" s="97"/>
      <c r="W255" s="97"/>
      <c r="X255" s="97"/>
      <c r="Y255" s="97"/>
      <c r="Z255" s="97"/>
    </row>
    <row r="256" spans="1:26">
      <c r="A256" s="97"/>
      <c r="B256" s="97"/>
      <c r="C256" s="97"/>
      <c r="D256" s="97"/>
      <c r="E256" s="97"/>
      <c r="F256" s="97"/>
      <c r="G256" s="97"/>
      <c r="H256" s="97"/>
      <c r="I256" s="97"/>
      <c r="J256" s="97"/>
      <c r="K256" s="97"/>
      <c r="L256" s="97"/>
      <c r="M256" s="97"/>
      <c r="N256" s="97"/>
      <c r="O256" s="97"/>
      <c r="P256" s="97"/>
      <c r="Q256" s="97"/>
      <c r="R256" s="97"/>
      <c r="S256" s="97"/>
      <c r="T256" s="97"/>
      <c r="U256" s="97"/>
      <c r="V256" s="97"/>
      <c r="W256" s="97"/>
      <c r="X256" s="97"/>
      <c r="Y256" s="97"/>
      <c r="Z256" s="97"/>
    </row>
    <row r="257" spans="1:26">
      <c r="A257" s="97"/>
      <c r="B257" s="97"/>
      <c r="C257" s="97"/>
      <c r="D257" s="97"/>
      <c r="E257" s="97"/>
      <c r="F257" s="97"/>
      <c r="G257" s="97"/>
      <c r="H257" s="97"/>
      <c r="I257" s="97"/>
      <c r="J257" s="97"/>
      <c r="K257" s="97"/>
      <c r="L257" s="97"/>
      <c r="M257" s="97"/>
      <c r="N257" s="97"/>
      <c r="O257" s="97"/>
      <c r="P257" s="97"/>
      <c r="Q257" s="97"/>
      <c r="R257" s="97"/>
      <c r="S257" s="97"/>
      <c r="T257" s="97"/>
      <c r="U257" s="97"/>
      <c r="V257" s="97"/>
      <c r="W257" s="97"/>
      <c r="X257" s="97"/>
      <c r="Y257" s="97"/>
      <c r="Z257" s="97"/>
    </row>
    <row r="258" spans="1:26">
      <c r="A258" s="97"/>
      <c r="B258" s="97"/>
      <c r="C258" s="97"/>
      <c r="D258" s="97"/>
      <c r="E258" s="97"/>
      <c r="F258" s="97"/>
      <c r="G258" s="97"/>
      <c r="H258" s="97"/>
      <c r="I258" s="97"/>
      <c r="J258" s="97"/>
      <c r="K258" s="97"/>
      <c r="L258" s="97"/>
      <c r="M258" s="97"/>
      <c r="N258" s="97"/>
      <c r="O258" s="97"/>
      <c r="P258" s="97"/>
      <c r="Q258" s="97"/>
      <c r="R258" s="97"/>
      <c r="S258" s="97"/>
      <c r="T258" s="97"/>
      <c r="U258" s="97"/>
      <c r="V258" s="97"/>
      <c r="W258" s="97"/>
      <c r="X258" s="97"/>
      <c r="Y258" s="97"/>
      <c r="Z258" s="97"/>
    </row>
    <row r="259" spans="1:26">
      <c r="A259" s="97"/>
      <c r="B259" s="97"/>
      <c r="C259" s="97"/>
      <c r="D259" s="97"/>
      <c r="E259" s="97"/>
      <c r="F259" s="97"/>
      <c r="G259" s="97"/>
      <c r="H259" s="97"/>
      <c r="I259" s="97"/>
      <c r="J259" s="97"/>
      <c r="K259" s="97"/>
      <c r="L259" s="97"/>
      <c r="M259" s="97"/>
      <c r="N259" s="97"/>
      <c r="O259" s="97"/>
      <c r="P259" s="97"/>
      <c r="Q259" s="97"/>
      <c r="R259" s="97"/>
      <c r="S259" s="97"/>
      <c r="T259" s="97"/>
      <c r="U259" s="97"/>
      <c r="V259" s="97"/>
      <c r="W259" s="97"/>
      <c r="X259" s="97"/>
      <c r="Y259" s="97"/>
      <c r="Z259" s="97"/>
    </row>
    <row r="260" spans="1:26">
      <c r="A260" s="97"/>
      <c r="B260" s="97"/>
      <c r="C260" s="97"/>
      <c r="D260" s="97"/>
      <c r="E260" s="97"/>
      <c r="F260" s="97"/>
      <c r="G260" s="97"/>
      <c r="H260" s="97"/>
      <c r="I260" s="97"/>
      <c r="J260" s="97"/>
      <c r="K260" s="97"/>
      <c r="L260" s="97"/>
      <c r="M260" s="97"/>
      <c r="N260" s="97"/>
      <c r="O260" s="97"/>
      <c r="P260" s="97"/>
      <c r="Q260" s="97"/>
      <c r="R260" s="97"/>
      <c r="S260" s="97"/>
      <c r="T260" s="97"/>
      <c r="U260" s="97"/>
      <c r="V260" s="97"/>
      <c r="W260" s="97"/>
      <c r="X260" s="97"/>
      <c r="Y260" s="97"/>
      <c r="Z260" s="97"/>
    </row>
    <row r="261" spans="1:26">
      <c r="A261" s="97"/>
      <c r="B261" s="97"/>
      <c r="C261" s="97"/>
      <c r="D261" s="97"/>
      <c r="E261" s="97"/>
      <c r="F261" s="97"/>
      <c r="G261" s="97"/>
      <c r="H261" s="97"/>
      <c r="I261" s="97"/>
      <c r="J261" s="97"/>
      <c r="K261" s="97"/>
      <c r="L261" s="97"/>
      <c r="M261" s="97"/>
      <c r="N261" s="97"/>
      <c r="O261" s="97"/>
      <c r="P261" s="97"/>
      <c r="Q261" s="97"/>
      <c r="R261" s="97"/>
      <c r="S261" s="97"/>
      <c r="T261" s="97"/>
      <c r="U261" s="97"/>
      <c r="V261" s="97"/>
      <c r="W261" s="97"/>
      <c r="X261" s="97"/>
      <c r="Y261" s="97"/>
      <c r="Z261" s="97"/>
    </row>
    <row r="262" spans="1:26">
      <c r="A262" s="97"/>
      <c r="B262" s="97"/>
      <c r="C262" s="97"/>
      <c r="D262" s="97"/>
      <c r="E262" s="97"/>
      <c r="F262" s="97"/>
      <c r="G262" s="97"/>
      <c r="H262" s="97"/>
      <c r="I262" s="97"/>
      <c r="J262" s="97"/>
      <c r="K262" s="97"/>
      <c r="L262" s="97"/>
      <c r="M262" s="97"/>
      <c r="N262" s="97"/>
      <c r="O262" s="97"/>
      <c r="P262" s="97"/>
      <c r="Q262" s="97"/>
      <c r="R262" s="97"/>
      <c r="S262" s="97"/>
      <c r="T262" s="97"/>
      <c r="U262" s="97"/>
      <c r="V262" s="97"/>
      <c r="W262" s="97"/>
      <c r="X262" s="97"/>
      <c r="Y262" s="97"/>
      <c r="Z262" s="97"/>
    </row>
    <row r="263" spans="1:26">
      <c r="A263" s="97"/>
      <c r="B263" s="97"/>
      <c r="C263" s="97"/>
      <c r="D263" s="97"/>
      <c r="E263" s="97"/>
      <c r="F263" s="97"/>
      <c r="G263" s="97"/>
      <c r="H263" s="97"/>
      <c r="I263" s="97"/>
      <c r="J263" s="97"/>
      <c r="K263" s="97"/>
      <c r="L263" s="97"/>
      <c r="M263" s="97"/>
      <c r="N263" s="97"/>
      <c r="O263" s="97"/>
      <c r="P263" s="97"/>
      <c r="Q263" s="97"/>
      <c r="R263" s="97"/>
      <c r="S263" s="97"/>
      <c r="T263" s="97"/>
      <c r="U263" s="97"/>
      <c r="V263" s="97"/>
      <c r="W263" s="97"/>
      <c r="X263" s="97"/>
      <c r="Y263" s="97"/>
      <c r="Z263" s="97"/>
    </row>
    <row r="264" spans="1:26">
      <c r="A264" s="97"/>
      <c r="B264" s="97"/>
      <c r="C264" s="97"/>
      <c r="D264" s="97"/>
      <c r="E264" s="97"/>
      <c r="F264" s="97"/>
      <c r="G264" s="97"/>
      <c r="H264" s="97"/>
      <c r="I264" s="97"/>
      <c r="J264" s="97"/>
      <c r="K264" s="97"/>
      <c r="L264" s="97"/>
      <c r="M264" s="97"/>
      <c r="N264" s="97"/>
      <c r="O264" s="97"/>
      <c r="P264" s="97"/>
      <c r="Q264" s="97"/>
      <c r="R264" s="97"/>
      <c r="S264" s="97"/>
      <c r="T264" s="97"/>
      <c r="U264" s="97"/>
      <c r="V264" s="97"/>
      <c r="W264" s="97"/>
      <c r="X264" s="97"/>
      <c r="Y264" s="97"/>
      <c r="Z264" s="97"/>
    </row>
    <row r="265" spans="1:26">
      <c r="A265" s="97"/>
      <c r="B265" s="97"/>
      <c r="C265" s="97"/>
      <c r="D265" s="97"/>
      <c r="E265" s="97"/>
      <c r="F265" s="97"/>
      <c r="G265" s="97"/>
      <c r="H265" s="97"/>
      <c r="I265" s="97"/>
      <c r="J265" s="97"/>
      <c r="K265" s="97"/>
      <c r="L265" s="97"/>
      <c r="M265" s="97"/>
      <c r="N265" s="97"/>
      <c r="O265" s="97"/>
      <c r="P265" s="97"/>
      <c r="Q265" s="97"/>
      <c r="R265" s="97"/>
      <c r="S265" s="97"/>
      <c r="T265" s="97"/>
      <c r="U265" s="97"/>
      <c r="V265" s="97"/>
      <c r="W265" s="97"/>
      <c r="X265" s="97"/>
      <c r="Y265" s="97"/>
      <c r="Z265" s="97"/>
    </row>
    <row r="266" spans="1:26">
      <c r="A266" s="97"/>
      <c r="B266" s="97"/>
      <c r="C266" s="97"/>
      <c r="D266" s="97"/>
      <c r="E266" s="97"/>
      <c r="F266" s="97"/>
      <c r="G266" s="97"/>
      <c r="H266" s="97"/>
      <c r="I266" s="97"/>
      <c r="J266" s="97"/>
      <c r="K266" s="97"/>
      <c r="L266" s="97"/>
      <c r="M266" s="97"/>
      <c r="N266" s="97"/>
      <c r="O266" s="97"/>
      <c r="P266" s="97"/>
      <c r="Q266" s="97"/>
      <c r="R266" s="97"/>
      <c r="S266" s="97"/>
      <c r="T266" s="97"/>
      <c r="U266" s="97"/>
      <c r="V266" s="97"/>
      <c r="W266" s="97"/>
      <c r="X266" s="97"/>
      <c r="Y266" s="97"/>
      <c r="Z266" s="97"/>
    </row>
    <row r="267" spans="1:26">
      <c r="A267" s="97"/>
      <c r="B267" s="97"/>
      <c r="C267" s="97"/>
      <c r="D267" s="97"/>
      <c r="E267" s="97"/>
      <c r="F267" s="97"/>
      <c r="G267" s="97"/>
      <c r="H267" s="97"/>
      <c r="I267" s="97"/>
      <c r="J267" s="97"/>
      <c r="K267" s="97"/>
      <c r="L267" s="97"/>
      <c r="M267" s="97"/>
      <c r="N267" s="97"/>
      <c r="O267" s="97"/>
      <c r="P267" s="97"/>
      <c r="Q267" s="97"/>
      <c r="R267" s="97"/>
      <c r="S267" s="97"/>
      <c r="T267" s="97"/>
      <c r="U267" s="97"/>
      <c r="V267" s="97"/>
      <c r="W267" s="97"/>
      <c r="X267" s="97"/>
      <c r="Y267" s="97"/>
      <c r="Z267" s="97"/>
    </row>
    <row r="268" spans="1:26">
      <c r="A268" s="97"/>
      <c r="B268" s="97"/>
      <c r="C268" s="97"/>
      <c r="D268" s="97"/>
      <c r="E268" s="97"/>
      <c r="F268" s="97"/>
      <c r="G268" s="97"/>
      <c r="H268" s="97"/>
      <c r="I268" s="97"/>
      <c r="J268" s="97"/>
      <c r="K268" s="97"/>
      <c r="L268" s="97"/>
      <c r="M268" s="97"/>
      <c r="N268" s="97"/>
      <c r="O268" s="97"/>
      <c r="P268" s="97"/>
      <c r="Q268" s="97"/>
      <c r="R268" s="97"/>
      <c r="S268" s="97"/>
      <c r="T268" s="97"/>
      <c r="U268" s="97"/>
      <c r="V268" s="97"/>
      <c r="W268" s="97"/>
      <c r="X268" s="97"/>
      <c r="Y268" s="97"/>
      <c r="Z268" s="97"/>
    </row>
    <row r="269" spans="1:26">
      <c r="A269" s="97"/>
      <c r="B269" s="97"/>
      <c r="C269" s="97"/>
      <c r="D269" s="97"/>
      <c r="E269" s="97"/>
      <c r="F269" s="97"/>
      <c r="G269" s="97"/>
      <c r="H269" s="97"/>
      <c r="I269" s="97"/>
      <c r="J269" s="97"/>
      <c r="K269" s="97"/>
      <c r="L269" s="97"/>
      <c r="M269" s="97"/>
      <c r="N269" s="97"/>
      <c r="O269" s="97"/>
      <c r="P269" s="97"/>
      <c r="Q269" s="97"/>
      <c r="R269" s="97"/>
      <c r="S269" s="97"/>
      <c r="T269" s="97"/>
      <c r="U269" s="97"/>
      <c r="V269" s="97"/>
      <c r="W269" s="97"/>
      <c r="X269" s="97"/>
      <c r="Y269" s="97"/>
      <c r="Z269" s="97"/>
    </row>
    <row r="270" spans="1:26">
      <c r="A270" s="97"/>
      <c r="B270" s="97"/>
      <c r="C270" s="97"/>
      <c r="D270" s="97"/>
      <c r="E270" s="97"/>
      <c r="F270" s="97"/>
      <c r="G270" s="97"/>
      <c r="H270" s="97"/>
      <c r="I270" s="97"/>
      <c r="J270" s="97"/>
      <c r="K270" s="97"/>
      <c r="L270" s="97"/>
      <c r="M270" s="97"/>
      <c r="N270" s="97"/>
      <c r="O270" s="97"/>
      <c r="P270" s="97"/>
      <c r="Q270" s="97"/>
      <c r="R270" s="97"/>
      <c r="S270" s="97"/>
      <c r="T270" s="97"/>
      <c r="U270" s="97"/>
      <c r="V270" s="97"/>
      <c r="W270" s="97"/>
      <c r="X270" s="97"/>
      <c r="Y270" s="97"/>
      <c r="Z270" s="97"/>
    </row>
    <row r="271" spans="1:26">
      <c r="A271" s="97"/>
      <c r="B271" s="97"/>
      <c r="C271" s="97"/>
      <c r="D271" s="97"/>
      <c r="E271" s="97"/>
      <c r="F271" s="97"/>
      <c r="G271" s="97"/>
      <c r="H271" s="97"/>
      <c r="I271" s="97"/>
      <c r="J271" s="97"/>
      <c r="K271" s="97"/>
      <c r="L271" s="97"/>
      <c r="M271" s="97"/>
      <c r="N271" s="97"/>
      <c r="O271" s="97"/>
      <c r="P271" s="97"/>
      <c r="Q271" s="97"/>
      <c r="R271" s="97"/>
      <c r="S271" s="97"/>
      <c r="T271" s="97"/>
      <c r="U271" s="97"/>
      <c r="V271" s="97"/>
      <c r="W271" s="97"/>
      <c r="X271" s="97"/>
      <c r="Y271" s="97"/>
      <c r="Z271" s="97"/>
    </row>
    <row r="272" spans="1:26">
      <c r="A272" s="97"/>
      <c r="B272" s="97"/>
      <c r="C272" s="97"/>
      <c r="D272" s="97"/>
      <c r="E272" s="97"/>
      <c r="F272" s="97"/>
      <c r="G272" s="97"/>
      <c r="H272" s="97"/>
      <c r="I272" s="97"/>
      <c r="J272" s="97"/>
      <c r="K272" s="97"/>
      <c r="L272" s="97"/>
      <c r="M272" s="97"/>
      <c r="N272" s="97"/>
      <c r="O272" s="97"/>
      <c r="P272" s="97"/>
      <c r="Q272" s="97"/>
      <c r="R272" s="97"/>
      <c r="S272" s="97"/>
      <c r="T272" s="97"/>
      <c r="U272" s="97"/>
      <c r="V272" s="97"/>
      <c r="W272" s="97"/>
      <c r="X272" s="97"/>
      <c r="Y272" s="97"/>
      <c r="Z272" s="97"/>
    </row>
    <row r="273" spans="1:26">
      <c r="A273" s="97"/>
      <c r="B273" s="97"/>
      <c r="C273" s="97"/>
      <c r="D273" s="97"/>
      <c r="E273" s="97"/>
      <c r="F273" s="97"/>
      <c r="G273" s="97"/>
      <c r="H273" s="97"/>
      <c r="I273" s="97"/>
      <c r="J273" s="97"/>
      <c r="K273" s="97"/>
      <c r="L273" s="97"/>
      <c r="M273" s="97"/>
      <c r="N273" s="97"/>
      <c r="O273" s="97"/>
      <c r="P273" s="97"/>
      <c r="Q273" s="97"/>
      <c r="R273" s="97"/>
      <c r="S273" s="97"/>
      <c r="T273" s="97"/>
      <c r="U273" s="97"/>
      <c r="V273" s="97"/>
      <c r="W273" s="97"/>
      <c r="X273" s="97"/>
      <c r="Y273" s="97"/>
      <c r="Z273" s="97"/>
    </row>
    <row r="274" spans="1:26">
      <c r="A274" s="97"/>
      <c r="B274" s="97"/>
      <c r="C274" s="97"/>
      <c r="D274" s="97"/>
      <c r="E274" s="97"/>
      <c r="F274" s="97"/>
      <c r="G274" s="97"/>
      <c r="H274" s="97"/>
      <c r="I274" s="97"/>
      <c r="J274" s="97"/>
      <c r="K274" s="97"/>
      <c r="L274" s="97"/>
      <c r="M274" s="97"/>
      <c r="N274" s="97"/>
      <c r="O274" s="97"/>
      <c r="P274" s="97"/>
      <c r="Q274" s="97"/>
      <c r="R274" s="97"/>
      <c r="S274" s="97"/>
      <c r="T274" s="97"/>
      <c r="U274" s="97"/>
      <c r="V274" s="97"/>
      <c r="W274" s="97"/>
      <c r="X274" s="97"/>
      <c r="Y274" s="97"/>
      <c r="Z274" s="97"/>
    </row>
    <row r="275" spans="1:26">
      <c r="A275" s="97"/>
      <c r="B275" s="97"/>
      <c r="C275" s="97"/>
      <c r="D275" s="97"/>
      <c r="E275" s="97"/>
      <c r="F275" s="97"/>
      <c r="G275" s="97"/>
      <c r="H275" s="97"/>
      <c r="I275" s="97"/>
      <c r="J275" s="97"/>
      <c r="K275" s="97"/>
      <c r="L275" s="97"/>
      <c r="M275" s="97"/>
      <c r="N275" s="97"/>
      <c r="O275" s="97"/>
      <c r="P275" s="97"/>
      <c r="Q275" s="97"/>
      <c r="R275" s="97"/>
      <c r="S275" s="97"/>
      <c r="T275" s="97"/>
      <c r="U275" s="97"/>
      <c r="V275" s="97"/>
      <c r="W275" s="97"/>
      <c r="X275" s="97"/>
      <c r="Y275" s="97"/>
      <c r="Z275" s="97"/>
    </row>
    <row r="276" spans="1:26">
      <c r="A276" s="97"/>
      <c r="B276" s="97"/>
      <c r="C276" s="97"/>
      <c r="D276" s="97"/>
      <c r="E276" s="97"/>
      <c r="F276" s="97"/>
      <c r="G276" s="97"/>
      <c r="H276" s="97"/>
      <c r="I276" s="97"/>
      <c r="J276" s="97"/>
      <c r="K276" s="97"/>
      <c r="L276" s="97"/>
      <c r="M276" s="97"/>
      <c r="N276" s="97"/>
      <c r="O276" s="97"/>
      <c r="P276" s="97"/>
      <c r="Q276" s="97"/>
      <c r="R276" s="97"/>
      <c r="S276" s="97"/>
      <c r="T276" s="97"/>
      <c r="U276" s="97"/>
      <c r="V276" s="97"/>
      <c r="W276" s="97"/>
      <c r="X276" s="97"/>
      <c r="Y276" s="97"/>
      <c r="Z276" s="97"/>
    </row>
    <row r="277" spans="1:26">
      <c r="A277" s="97"/>
      <c r="B277" s="97"/>
      <c r="C277" s="97"/>
      <c r="D277" s="97"/>
      <c r="E277" s="97"/>
      <c r="F277" s="97"/>
      <c r="G277" s="97"/>
      <c r="H277" s="97"/>
      <c r="I277" s="97"/>
      <c r="J277" s="97"/>
      <c r="K277" s="97"/>
      <c r="L277" s="97"/>
      <c r="M277" s="97"/>
      <c r="N277" s="97"/>
      <c r="O277" s="97"/>
      <c r="P277" s="97"/>
      <c r="Q277" s="97"/>
      <c r="R277" s="97"/>
      <c r="S277" s="97"/>
      <c r="T277" s="97"/>
      <c r="U277" s="97"/>
      <c r="V277" s="97"/>
      <c r="W277" s="97"/>
      <c r="X277" s="97"/>
      <c r="Y277" s="97"/>
      <c r="Z277" s="97"/>
    </row>
    <row r="278" spans="1:26">
      <c r="A278" s="97"/>
      <c r="B278" s="97"/>
      <c r="C278" s="97"/>
      <c r="D278" s="97"/>
      <c r="E278" s="97"/>
      <c r="F278" s="97"/>
      <c r="G278" s="97"/>
      <c r="H278" s="97"/>
      <c r="I278" s="97"/>
      <c r="J278" s="97"/>
      <c r="K278" s="97"/>
      <c r="L278" s="97"/>
      <c r="M278" s="97"/>
      <c r="N278" s="97"/>
      <c r="O278" s="97"/>
      <c r="P278" s="97"/>
      <c r="Q278" s="97"/>
      <c r="R278" s="97"/>
      <c r="S278" s="97"/>
      <c r="T278" s="97"/>
      <c r="U278" s="97"/>
      <c r="V278" s="97"/>
      <c r="W278" s="97"/>
      <c r="X278" s="97"/>
      <c r="Y278" s="97"/>
      <c r="Z278" s="97"/>
    </row>
    <row r="279" spans="1:26">
      <c r="A279" s="97"/>
      <c r="B279" s="97"/>
      <c r="C279" s="97"/>
      <c r="D279" s="97"/>
      <c r="E279" s="97"/>
      <c r="F279" s="97"/>
      <c r="G279" s="97"/>
      <c r="H279" s="97"/>
      <c r="I279" s="97"/>
      <c r="J279" s="97"/>
      <c r="K279" s="97"/>
      <c r="L279" s="97"/>
      <c r="M279" s="97"/>
      <c r="N279" s="97"/>
      <c r="O279" s="97"/>
      <c r="P279" s="97"/>
      <c r="Q279" s="97"/>
      <c r="R279" s="97"/>
      <c r="S279" s="97"/>
      <c r="T279" s="97"/>
      <c r="U279" s="97"/>
      <c r="V279" s="97"/>
      <c r="W279" s="97"/>
      <c r="X279" s="97"/>
      <c r="Y279" s="97"/>
      <c r="Z279" s="97"/>
    </row>
    <row r="280" spans="1:26">
      <c r="A280" s="97"/>
      <c r="B280" s="97"/>
      <c r="C280" s="97"/>
      <c r="D280" s="97"/>
      <c r="E280" s="97"/>
      <c r="F280" s="97"/>
      <c r="G280" s="97"/>
      <c r="H280" s="97"/>
      <c r="I280" s="97"/>
      <c r="J280" s="97"/>
      <c r="K280" s="97"/>
      <c r="L280" s="97"/>
      <c r="M280" s="97"/>
      <c r="N280" s="97"/>
      <c r="O280" s="97"/>
      <c r="P280" s="97"/>
      <c r="Q280" s="97"/>
      <c r="R280" s="97"/>
      <c r="S280" s="97"/>
      <c r="T280" s="97"/>
      <c r="U280" s="97"/>
      <c r="V280" s="97"/>
      <c r="W280" s="97"/>
      <c r="X280" s="97"/>
      <c r="Y280" s="97"/>
      <c r="Z280" s="97"/>
    </row>
    <row r="281" spans="1:26">
      <c r="A281" s="97"/>
      <c r="B281" s="97"/>
      <c r="C281" s="97"/>
      <c r="D281" s="97"/>
      <c r="E281" s="97"/>
      <c r="F281" s="97"/>
      <c r="G281" s="97"/>
      <c r="H281" s="97"/>
      <c r="I281" s="97"/>
      <c r="J281" s="97"/>
      <c r="K281" s="97"/>
      <c r="L281" s="97"/>
      <c r="M281" s="97"/>
      <c r="N281" s="97"/>
      <c r="O281" s="97"/>
      <c r="P281" s="97"/>
      <c r="Q281" s="97"/>
      <c r="R281" s="97"/>
      <c r="S281" s="97"/>
      <c r="T281" s="97"/>
      <c r="U281" s="97"/>
      <c r="V281" s="97"/>
      <c r="W281" s="97"/>
      <c r="X281" s="97"/>
      <c r="Y281" s="97"/>
      <c r="Z281" s="97"/>
    </row>
    <row r="282" spans="1:26">
      <c r="A282" s="97"/>
      <c r="B282" s="97"/>
      <c r="C282" s="97"/>
      <c r="D282" s="97"/>
      <c r="E282" s="97"/>
      <c r="F282" s="97"/>
      <c r="G282" s="97"/>
      <c r="H282" s="97"/>
      <c r="I282" s="97"/>
      <c r="J282" s="97"/>
      <c r="K282" s="97"/>
      <c r="L282" s="97"/>
      <c r="M282" s="97"/>
      <c r="N282" s="97"/>
      <c r="O282" s="97"/>
      <c r="P282" s="97"/>
      <c r="Q282" s="97"/>
      <c r="R282" s="97"/>
      <c r="S282" s="97"/>
      <c r="T282" s="97"/>
      <c r="U282" s="97"/>
      <c r="V282" s="97"/>
      <c r="W282" s="97"/>
      <c r="X282" s="97"/>
      <c r="Y282" s="97"/>
      <c r="Z282" s="97"/>
    </row>
    <row r="283" spans="1:26">
      <c r="A283" s="97"/>
      <c r="B283" s="97"/>
      <c r="C283" s="97"/>
      <c r="D283" s="97"/>
      <c r="E283" s="97"/>
      <c r="F283" s="97"/>
      <c r="G283" s="97"/>
      <c r="H283" s="97"/>
      <c r="I283" s="97"/>
      <c r="J283" s="97"/>
      <c r="K283" s="97"/>
      <c r="L283" s="97"/>
      <c r="M283" s="97"/>
      <c r="N283" s="97"/>
      <c r="O283" s="97"/>
      <c r="P283" s="97"/>
      <c r="Q283" s="97"/>
      <c r="R283" s="97"/>
      <c r="S283" s="97"/>
      <c r="T283" s="97"/>
      <c r="U283" s="97"/>
      <c r="V283" s="97"/>
      <c r="W283" s="97"/>
      <c r="X283" s="97"/>
      <c r="Y283" s="97"/>
      <c r="Z283" s="97"/>
    </row>
    <row r="284" spans="1:26">
      <c r="A284" s="97"/>
      <c r="B284" s="97"/>
      <c r="C284" s="97"/>
      <c r="D284" s="97"/>
      <c r="E284" s="97"/>
      <c r="F284" s="97"/>
      <c r="G284" s="97"/>
      <c r="H284" s="97"/>
      <c r="I284" s="97"/>
      <c r="J284" s="97"/>
      <c r="K284" s="97"/>
      <c r="L284" s="97"/>
      <c r="M284" s="97"/>
      <c r="N284" s="97"/>
      <c r="O284" s="97"/>
      <c r="P284" s="97"/>
      <c r="Q284" s="97"/>
      <c r="R284" s="97"/>
      <c r="S284" s="97"/>
      <c r="T284" s="97"/>
      <c r="U284" s="97"/>
      <c r="V284" s="97"/>
      <c r="W284" s="97"/>
      <c r="X284" s="97"/>
      <c r="Y284" s="97"/>
      <c r="Z284" s="97"/>
    </row>
    <row r="285" spans="1:26">
      <c r="A285" s="97"/>
      <c r="B285" s="97"/>
      <c r="C285" s="97"/>
      <c r="D285" s="97"/>
      <c r="E285" s="97"/>
      <c r="F285" s="97"/>
      <c r="G285" s="97"/>
      <c r="H285" s="97"/>
      <c r="I285" s="97"/>
      <c r="J285" s="97"/>
      <c r="K285" s="97"/>
      <c r="L285" s="97"/>
      <c r="M285" s="97"/>
      <c r="N285" s="97"/>
      <c r="O285" s="97"/>
      <c r="P285" s="97"/>
      <c r="Q285" s="97"/>
      <c r="R285" s="97"/>
      <c r="S285" s="97"/>
      <c r="T285" s="97"/>
      <c r="U285" s="97"/>
      <c r="V285" s="97"/>
      <c r="W285" s="97"/>
      <c r="X285" s="97"/>
      <c r="Y285" s="97"/>
      <c r="Z285" s="97"/>
    </row>
    <row r="286" spans="1:26">
      <c r="A286" s="97"/>
      <c r="B286" s="97"/>
      <c r="C286" s="97"/>
      <c r="D286" s="97"/>
      <c r="E286" s="97"/>
      <c r="F286" s="97"/>
      <c r="G286" s="97"/>
      <c r="H286" s="97"/>
      <c r="I286" s="97"/>
      <c r="J286" s="97"/>
      <c r="K286" s="97"/>
      <c r="L286" s="97"/>
      <c r="M286" s="97"/>
      <c r="N286" s="97"/>
      <c r="O286" s="97"/>
      <c r="P286" s="97"/>
      <c r="Q286" s="97"/>
      <c r="R286" s="97"/>
      <c r="S286" s="97"/>
      <c r="T286" s="97"/>
      <c r="U286" s="97"/>
      <c r="V286" s="97"/>
      <c r="W286" s="97"/>
      <c r="X286" s="97"/>
      <c r="Y286" s="97"/>
      <c r="Z286" s="97"/>
    </row>
    <row r="287" spans="1:26">
      <c r="A287" s="97"/>
      <c r="B287" s="97"/>
      <c r="C287" s="97"/>
      <c r="D287" s="97"/>
      <c r="E287" s="97"/>
      <c r="F287" s="97"/>
      <c r="G287" s="97"/>
      <c r="H287" s="97"/>
      <c r="I287" s="97"/>
      <c r="J287" s="97"/>
      <c r="K287" s="97"/>
      <c r="L287" s="97"/>
      <c r="M287" s="97"/>
      <c r="N287" s="97"/>
      <c r="O287" s="97"/>
      <c r="P287" s="97"/>
      <c r="Q287" s="97"/>
      <c r="R287" s="97"/>
      <c r="S287" s="97"/>
      <c r="T287" s="97"/>
      <c r="U287" s="97"/>
      <c r="V287" s="97"/>
      <c r="W287" s="97"/>
      <c r="X287" s="97"/>
      <c r="Y287" s="97"/>
      <c r="Z287" s="97"/>
    </row>
    <row r="288" spans="1:26">
      <c r="A288" s="97"/>
      <c r="B288" s="97"/>
      <c r="C288" s="97"/>
      <c r="D288" s="97"/>
      <c r="E288" s="97"/>
      <c r="F288" s="97"/>
      <c r="G288" s="97"/>
      <c r="H288" s="97"/>
      <c r="I288" s="97"/>
      <c r="J288" s="97"/>
      <c r="K288" s="97"/>
      <c r="L288" s="97"/>
      <c r="M288" s="97"/>
      <c r="N288" s="97"/>
      <c r="O288" s="97"/>
      <c r="P288" s="97"/>
      <c r="Q288" s="97"/>
      <c r="R288" s="97"/>
      <c r="S288" s="97"/>
      <c r="T288" s="97"/>
      <c r="U288" s="97"/>
      <c r="V288" s="97"/>
      <c r="W288" s="97"/>
      <c r="X288" s="97"/>
      <c r="Y288" s="97"/>
      <c r="Z288" s="97"/>
    </row>
    <row r="289" spans="1:26">
      <c r="A289" s="97"/>
      <c r="B289" s="97"/>
      <c r="C289" s="97"/>
      <c r="D289" s="97"/>
      <c r="E289" s="97"/>
      <c r="F289" s="97"/>
      <c r="G289" s="97"/>
      <c r="H289" s="97"/>
      <c r="I289" s="97"/>
      <c r="J289" s="97"/>
      <c r="K289" s="97"/>
      <c r="L289" s="97"/>
      <c r="M289" s="97"/>
      <c r="N289" s="97"/>
      <c r="O289" s="97"/>
      <c r="P289" s="97"/>
      <c r="Q289" s="97"/>
      <c r="R289" s="97"/>
      <c r="S289" s="97"/>
      <c r="T289" s="97"/>
      <c r="U289" s="97"/>
      <c r="V289" s="97"/>
      <c r="W289" s="97"/>
      <c r="X289" s="97"/>
      <c r="Y289" s="97"/>
      <c r="Z289" s="97"/>
    </row>
    <row r="290" spans="1:26">
      <c r="A290" s="97"/>
      <c r="B290" s="97"/>
      <c r="C290" s="97"/>
      <c r="D290" s="97"/>
      <c r="E290" s="97"/>
      <c r="F290" s="97"/>
      <c r="G290" s="97"/>
      <c r="H290" s="97"/>
      <c r="I290" s="97"/>
      <c r="J290" s="97"/>
      <c r="K290" s="97"/>
      <c r="L290" s="97"/>
      <c r="M290" s="97"/>
      <c r="N290" s="97"/>
      <c r="O290" s="97"/>
      <c r="P290" s="97"/>
      <c r="Q290" s="97"/>
      <c r="R290" s="97"/>
      <c r="S290" s="97"/>
      <c r="T290" s="97"/>
      <c r="U290" s="97"/>
      <c r="V290" s="97"/>
      <c r="W290" s="97"/>
      <c r="X290" s="97"/>
      <c r="Y290" s="97"/>
      <c r="Z290" s="97"/>
    </row>
    <row r="291" spans="1:26">
      <c r="A291" s="97"/>
      <c r="B291" s="97"/>
      <c r="C291" s="97"/>
      <c r="D291" s="97"/>
      <c r="E291" s="97"/>
      <c r="F291" s="97"/>
      <c r="G291" s="97"/>
      <c r="H291" s="97"/>
      <c r="I291" s="97"/>
      <c r="J291" s="97"/>
      <c r="K291" s="97"/>
      <c r="L291" s="97"/>
      <c r="M291" s="97"/>
      <c r="N291" s="97"/>
      <c r="O291" s="97"/>
      <c r="P291" s="97"/>
      <c r="Q291" s="97"/>
      <c r="R291" s="97"/>
      <c r="S291" s="97"/>
      <c r="T291" s="97"/>
      <c r="U291" s="97"/>
      <c r="V291" s="97"/>
      <c r="W291" s="97"/>
      <c r="X291" s="97"/>
      <c r="Y291" s="97"/>
      <c r="Z291" s="97"/>
    </row>
    <row r="292" spans="1:26">
      <c r="A292" s="97"/>
      <c r="B292" s="97"/>
      <c r="C292" s="97"/>
      <c r="D292" s="97"/>
      <c r="E292" s="97"/>
      <c r="F292" s="97"/>
      <c r="G292" s="97"/>
      <c r="H292" s="97"/>
      <c r="I292" s="97"/>
      <c r="J292" s="97"/>
      <c r="K292" s="97"/>
      <c r="L292" s="97"/>
      <c r="M292" s="97"/>
      <c r="N292" s="97"/>
      <c r="O292" s="97"/>
      <c r="P292" s="97"/>
      <c r="Q292" s="97"/>
      <c r="R292" s="97"/>
      <c r="S292" s="97"/>
      <c r="T292" s="97"/>
      <c r="U292" s="97"/>
      <c r="V292" s="97"/>
      <c r="W292" s="97"/>
      <c r="X292" s="97"/>
      <c r="Y292" s="97"/>
      <c r="Z292" s="97"/>
    </row>
    <row r="293" spans="1:26">
      <c r="A293" s="97"/>
      <c r="B293" s="97"/>
      <c r="C293" s="97"/>
      <c r="D293" s="97"/>
      <c r="E293" s="97"/>
      <c r="F293" s="97"/>
      <c r="G293" s="97"/>
      <c r="H293" s="97"/>
      <c r="I293" s="97"/>
      <c r="J293" s="97"/>
      <c r="K293" s="97"/>
      <c r="L293" s="97"/>
      <c r="M293" s="97"/>
      <c r="N293" s="97"/>
      <c r="O293" s="97"/>
      <c r="P293" s="97"/>
      <c r="Q293" s="97"/>
      <c r="R293" s="97"/>
      <c r="S293" s="97"/>
      <c r="T293" s="97"/>
      <c r="U293" s="97"/>
      <c r="V293" s="97"/>
      <c r="W293" s="97"/>
      <c r="X293" s="97"/>
      <c r="Y293" s="97"/>
      <c r="Z293" s="97"/>
    </row>
    <row r="294" spans="1:26">
      <c r="A294" s="97"/>
      <c r="B294" s="97"/>
      <c r="C294" s="97"/>
      <c r="D294" s="97"/>
      <c r="E294" s="97"/>
      <c r="F294" s="97"/>
      <c r="G294" s="97"/>
      <c r="H294" s="97"/>
      <c r="I294" s="97"/>
      <c r="J294" s="97"/>
      <c r="K294" s="97"/>
      <c r="L294" s="97"/>
      <c r="M294" s="97"/>
      <c r="N294" s="97"/>
      <c r="O294" s="97"/>
      <c r="P294" s="97"/>
      <c r="Q294" s="97"/>
      <c r="R294" s="97"/>
      <c r="S294" s="97"/>
      <c r="T294" s="97"/>
      <c r="U294" s="97"/>
      <c r="V294" s="97"/>
      <c r="W294" s="97"/>
      <c r="X294" s="97"/>
      <c r="Y294" s="97"/>
      <c r="Z294" s="97"/>
    </row>
    <row r="295" spans="1:26">
      <c r="A295" s="97"/>
      <c r="B295" s="97"/>
      <c r="C295" s="97"/>
      <c r="D295" s="97"/>
      <c r="E295" s="97"/>
      <c r="F295" s="97"/>
      <c r="G295" s="97"/>
      <c r="H295" s="97"/>
      <c r="I295" s="97"/>
      <c r="J295" s="97"/>
      <c r="K295" s="97"/>
      <c r="L295" s="97"/>
      <c r="M295" s="97"/>
      <c r="N295" s="97"/>
      <c r="O295" s="97"/>
      <c r="P295" s="97"/>
      <c r="Q295" s="97"/>
      <c r="R295" s="97"/>
      <c r="S295" s="97"/>
      <c r="T295" s="97"/>
      <c r="U295" s="97"/>
      <c r="V295" s="97"/>
      <c r="W295" s="97"/>
      <c r="X295" s="97"/>
      <c r="Y295" s="97"/>
      <c r="Z295" s="97"/>
    </row>
    <row r="296" spans="1:26">
      <c r="A296" s="97"/>
      <c r="B296" s="97"/>
      <c r="C296" s="97"/>
      <c r="D296" s="97"/>
      <c r="E296" s="97"/>
      <c r="F296" s="97"/>
      <c r="G296" s="97"/>
      <c r="H296" s="97"/>
      <c r="I296" s="97"/>
      <c r="J296" s="97"/>
      <c r="K296" s="97"/>
      <c r="L296" s="97"/>
      <c r="M296" s="97"/>
      <c r="N296" s="97"/>
      <c r="O296" s="97"/>
      <c r="P296" s="97"/>
      <c r="Q296" s="97"/>
      <c r="R296" s="97"/>
      <c r="S296" s="97"/>
      <c r="T296" s="97"/>
      <c r="U296" s="97"/>
      <c r="V296" s="97"/>
      <c r="W296" s="97"/>
      <c r="X296" s="97"/>
      <c r="Y296" s="97"/>
      <c r="Z296" s="97"/>
    </row>
    <row r="297" spans="1:26">
      <c r="A297" s="97"/>
      <c r="B297" s="97"/>
      <c r="C297" s="97"/>
      <c r="D297" s="97"/>
      <c r="E297" s="97"/>
      <c r="F297" s="97"/>
      <c r="G297" s="97"/>
      <c r="H297" s="97"/>
      <c r="I297" s="97"/>
      <c r="J297" s="97"/>
      <c r="K297" s="97"/>
      <c r="L297" s="97"/>
      <c r="M297" s="97"/>
      <c r="N297" s="97"/>
      <c r="O297" s="97"/>
      <c r="P297" s="97"/>
      <c r="Q297" s="97"/>
      <c r="R297" s="97"/>
      <c r="S297" s="97"/>
      <c r="T297" s="97"/>
      <c r="U297" s="97"/>
      <c r="V297" s="97"/>
      <c r="W297" s="97"/>
      <c r="X297" s="97"/>
      <c r="Y297" s="97"/>
      <c r="Z297" s="97"/>
    </row>
    <row r="298" spans="1:26">
      <c r="A298" s="97"/>
      <c r="B298" s="97"/>
      <c r="C298" s="97"/>
      <c r="D298" s="97"/>
      <c r="E298" s="97"/>
      <c r="F298" s="97"/>
      <c r="G298" s="97"/>
      <c r="H298" s="97"/>
      <c r="I298" s="97"/>
      <c r="J298" s="97"/>
      <c r="K298" s="97"/>
      <c r="L298" s="97"/>
      <c r="M298" s="97"/>
      <c r="N298" s="97"/>
      <c r="O298" s="97"/>
      <c r="P298" s="97"/>
      <c r="Q298" s="97"/>
      <c r="R298" s="97"/>
      <c r="S298" s="97"/>
      <c r="T298" s="97"/>
      <c r="U298" s="97"/>
      <c r="V298" s="97"/>
      <c r="W298" s="97"/>
      <c r="X298" s="97"/>
      <c r="Y298" s="97"/>
      <c r="Z298" s="97"/>
    </row>
    <row r="299" spans="1:26">
      <c r="A299" s="97"/>
      <c r="B299" s="97"/>
      <c r="C299" s="97"/>
      <c r="D299" s="97"/>
      <c r="E299" s="97"/>
      <c r="F299" s="97"/>
      <c r="G299" s="97"/>
      <c r="H299" s="97"/>
      <c r="I299" s="97"/>
      <c r="J299" s="97"/>
      <c r="K299" s="97"/>
      <c r="L299" s="97"/>
      <c r="M299" s="97"/>
      <c r="N299" s="97"/>
      <c r="O299" s="97"/>
      <c r="P299" s="97"/>
      <c r="Q299" s="97"/>
      <c r="R299" s="97"/>
      <c r="S299" s="97"/>
      <c r="T299" s="97"/>
      <c r="U299" s="97"/>
      <c r="V299" s="97"/>
      <c r="W299" s="97"/>
      <c r="X299" s="97"/>
      <c r="Y299" s="97"/>
      <c r="Z299" s="97"/>
    </row>
    <row r="300" spans="1:26">
      <c r="A300" s="97"/>
      <c r="B300" s="97"/>
      <c r="C300" s="97"/>
      <c r="D300" s="97"/>
      <c r="E300" s="97"/>
      <c r="F300" s="97"/>
      <c r="G300" s="97"/>
      <c r="H300" s="97"/>
      <c r="I300" s="97"/>
      <c r="J300" s="97"/>
      <c r="K300" s="97"/>
      <c r="L300" s="97"/>
      <c r="M300" s="97"/>
      <c r="N300" s="97"/>
      <c r="O300" s="97"/>
      <c r="P300" s="97"/>
      <c r="Q300" s="97"/>
      <c r="R300" s="97"/>
      <c r="S300" s="97"/>
      <c r="T300" s="97"/>
      <c r="U300" s="97"/>
      <c r="V300" s="97"/>
      <c r="W300" s="97"/>
      <c r="X300" s="97"/>
      <c r="Y300" s="97"/>
      <c r="Z300" s="97"/>
    </row>
    <row r="301" spans="1:26">
      <c r="A301" s="97"/>
      <c r="B301" s="97"/>
      <c r="C301" s="97"/>
      <c r="D301" s="97"/>
      <c r="E301" s="97"/>
      <c r="F301" s="97"/>
      <c r="G301" s="97"/>
      <c r="H301" s="97"/>
      <c r="I301" s="97"/>
      <c r="J301" s="97"/>
      <c r="K301" s="97"/>
      <c r="L301" s="97"/>
      <c r="M301" s="97"/>
      <c r="N301" s="97"/>
      <c r="O301" s="97"/>
      <c r="P301" s="97"/>
      <c r="Q301" s="97"/>
      <c r="R301" s="97"/>
      <c r="S301" s="97"/>
      <c r="T301" s="97"/>
      <c r="U301" s="97"/>
      <c r="V301" s="97"/>
      <c r="W301" s="97"/>
      <c r="X301" s="97"/>
      <c r="Y301" s="97"/>
      <c r="Z301" s="97"/>
    </row>
    <row r="302" spans="1:26">
      <c r="A302" s="97"/>
      <c r="B302" s="97"/>
      <c r="C302" s="97"/>
      <c r="D302" s="97"/>
      <c r="E302" s="97"/>
      <c r="F302" s="97"/>
      <c r="G302" s="97"/>
      <c r="H302" s="97"/>
      <c r="I302" s="97"/>
      <c r="J302" s="97"/>
      <c r="K302" s="97"/>
      <c r="L302" s="97"/>
      <c r="M302" s="97"/>
      <c r="N302" s="97"/>
      <c r="O302" s="97"/>
      <c r="P302" s="97"/>
      <c r="Q302" s="97"/>
      <c r="R302" s="97"/>
      <c r="S302" s="97"/>
      <c r="T302" s="97"/>
      <c r="U302" s="97"/>
      <c r="V302" s="97"/>
      <c r="W302" s="97"/>
      <c r="X302" s="97"/>
      <c r="Y302" s="97"/>
      <c r="Z302" s="97"/>
    </row>
    <row r="303" spans="1:26">
      <c r="A303" s="97"/>
      <c r="B303" s="97"/>
      <c r="C303" s="97"/>
      <c r="D303" s="97"/>
      <c r="E303" s="97"/>
      <c r="F303" s="97"/>
      <c r="G303" s="97"/>
      <c r="H303" s="97"/>
      <c r="I303" s="97"/>
      <c r="J303" s="97"/>
      <c r="K303" s="97"/>
      <c r="L303" s="97"/>
      <c r="M303" s="97"/>
      <c r="N303" s="97"/>
      <c r="O303" s="97"/>
      <c r="P303" s="97"/>
      <c r="Q303" s="97"/>
      <c r="R303" s="97"/>
      <c r="S303" s="97"/>
      <c r="T303" s="97"/>
      <c r="U303" s="97"/>
      <c r="V303" s="97"/>
      <c r="W303" s="97"/>
      <c r="X303" s="97"/>
      <c r="Y303" s="97"/>
      <c r="Z303" s="97"/>
    </row>
    <row r="304" spans="1:26">
      <c r="A304" s="97"/>
      <c r="B304" s="97"/>
      <c r="C304" s="97"/>
      <c r="D304" s="97"/>
      <c r="E304" s="97"/>
      <c r="F304" s="97"/>
      <c r="G304" s="97"/>
      <c r="H304" s="97"/>
      <c r="I304" s="97"/>
      <c r="J304" s="97"/>
      <c r="K304" s="97"/>
      <c r="L304" s="97"/>
      <c r="M304" s="97"/>
      <c r="N304" s="97"/>
      <c r="O304" s="97"/>
      <c r="P304" s="97"/>
      <c r="Q304" s="97"/>
      <c r="R304" s="97"/>
      <c r="S304" s="97"/>
      <c r="T304" s="97"/>
      <c r="U304" s="97"/>
      <c r="V304" s="97"/>
      <c r="W304" s="97"/>
      <c r="X304" s="97"/>
      <c r="Y304" s="97"/>
      <c r="Z304" s="97"/>
    </row>
    <row r="305" spans="1:26">
      <c r="A305" s="97"/>
      <c r="B305" s="97"/>
      <c r="C305" s="97"/>
      <c r="D305" s="97"/>
      <c r="E305" s="97"/>
      <c r="F305" s="97"/>
      <c r="G305" s="97"/>
      <c r="H305" s="97"/>
      <c r="I305" s="97"/>
      <c r="J305" s="97"/>
      <c r="K305" s="97"/>
      <c r="L305" s="97"/>
      <c r="M305" s="97"/>
      <c r="N305" s="97"/>
      <c r="O305" s="97"/>
      <c r="P305" s="97"/>
      <c r="Q305" s="97"/>
      <c r="R305" s="97"/>
      <c r="S305" s="97"/>
      <c r="T305" s="97"/>
      <c r="U305" s="97"/>
      <c r="V305" s="97"/>
      <c r="W305" s="97"/>
      <c r="X305" s="97"/>
      <c r="Y305" s="97"/>
      <c r="Z305" s="97"/>
    </row>
    <row r="306" spans="1:26">
      <c r="A306" s="97"/>
      <c r="B306" s="97"/>
      <c r="C306" s="97"/>
      <c r="D306" s="97"/>
      <c r="E306" s="97"/>
      <c r="F306" s="97"/>
      <c r="G306" s="97"/>
      <c r="H306" s="97"/>
      <c r="I306" s="97"/>
      <c r="J306" s="97"/>
      <c r="K306" s="97"/>
      <c r="L306" s="97"/>
      <c r="M306" s="97"/>
      <c r="N306" s="97"/>
      <c r="O306" s="97"/>
      <c r="P306" s="97"/>
      <c r="Q306" s="97"/>
      <c r="R306" s="97"/>
      <c r="S306" s="97"/>
      <c r="T306" s="97"/>
      <c r="U306" s="97"/>
      <c r="V306" s="97"/>
      <c r="W306" s="97"/>
      <c r="X306" s="97"/>
      <c r="Y306" s="97"/>
      <c r="Z306" s="97"/>
    </row>
    <row r="307" spans="1:26">
      <c r="A307" s="97"/>
      <c r="B307" s="97"/>
      <c r="C307" s="97"/>
      <c r="D307" s="97"/>
      <c r="E307" s="97"/>
      <c r="F307" s="97"/>
      <c r="G307" s="97"/>
      <c r="H307" s="97"/>
      <c r="I307" s="97"/>
      <c r="J307" s="97"/>
      <c r="K307" s="97"/>
      <c r="L307" s="97"/>
      <c r="M307" s="97"/>
      <c r="N307" s="97"/>
      <c r="O307" s="97"/>
      <c r="P307" s="97"/>
      <c r="Q307" s="97"/>
      <c r="R307" s="97"/>
      <c r="S307" s="97"/>
      <c r="T307" s="97"/>
      <c r="U307" s="97"/>
      <c r="V307" s="97"/>
      <c r="W307" s="97"/>
      <c r="X307" s="97"/>
      <c r="Y307" s="97"/>
      <c r="Z307" s="97"/>
    </row>
    <row r="308" spans="1:26">
      <c r="A308" s="97"/>
      <c r="B308" s="97"/>
      <c r="C308" s="97"/>
      <c r="D308" s="97"/>
      <c r="E308" s="97"/>
      <c r="F308" s="97"/>
      <c r="G308" s="97"/>
      <c r="H308" s="97"/>
      <c r="I308" s="97"/>
      <c r="J308" s="97"/>
      <c r="K308" s="97"/>
      <c r="L308" s="97"/>
      <c r="M308" s="97"/>
      <c r="N308" s="97"/>
      <c r="O308" s="97"/>
      <c r="P308" s="97"/>
      <c r="Q308" s="97"/>
      <c r="R308" s="97"/>
      <c r="S308" s="97"/>
      <c r="T308" s="97"/>
      <c r="U308" s="97"/>
      <c r="V308" s="97"/>
      <c r="W308" s="97"/>
      <c r="X308" s="97"/>
      <c r="Y308" s="97"/>
      <c r="Z308" s="97"/>
    </row>
    <row r="309" spans="1:26">
      <c r="A309" s="97"/>
      <c r="B309" s="97"/>
      <c r="C309" s="97"/>
      <c r="D309" s="97"/>
      <c r="E309" s="97"/>
      <c r="F309" s="97"/>
      <c r="G309" s="97"/>
      <c r="H309" s="97"/>
      <c r="I309" s="97"/>
      <c r="J309" s="97"/>
      <c r="K309" s="97"/>
      <c r="L309" s="97"/>
      <c r="M309" s="97"/>
      <c r="N309" s="97"/>
      <c r="O309" s="97"/>
      <c r="P309" s="97"/>
      <c r="Q309" s="97"/>
      <c r="R309" s="97"/>
      <c r="S309" s="97"/>
      <c r="T309" s="97"/>
      <c r="U309" s="97"/>
      <c r="V309" s="97"/>
      <c r="W309" s="97"/>
      <c r="X309" s="97"/>
      <c r="Y309" s="97"/>
      <c r="Z309" s="97"/>
    </row>
    <row r="310" spans="1:26">
      <c r="A310" s="97"/>
      <c r="B310" s="97"/>
      <c r="C310" s="97"/>
      <c r="D310" s="97"/>
      <c r="E310" s="97"/>
      <c r="F310" s="97"/>
      <c r="G310" s="97"/>
      <c r="H310" s="97"/>
      <c r="I310" s="97"/>
      <c r="J310" s="97"/>
      <c r="K310" s="97"/>
      <c r="L310" s="97"/>
      <c r="M310" s="97"/>
      <c r="N310" s="97"/>
      <c r="O310" s="97"/>
      <c r="P310" s="97"/>
      <c r="Q310" s="97"/>
      <c r="R310" s="97"/>
      <c r="S310" s="97"/>
      <c r="T310" s="97"/>
      <c r="U310" s="97"/>
      <c r="V310" s="97"/>
      <c r="W310" s="97"/>
      <c r="X310" s="97"/>
      <c r="Y310" s="97"/>
      <c r="Z310" s="97"/>
    </row>
    <row r="311" spans="1:26">
      <c r="A311" s="97"/>
      <c r="B311" s="97"/>
      <c r="C311" s="97"/>
      <c r="D311" s="97"/>
      <c r="E311" s="97"/>
      <c r="F311" s="97"/>
      <c r="G311" s="97"/>
      <c r="H311" s="97"/>
      <c r="I311" s="97"/>
      <c r="J311" s="97"/>
      <c r="K311" s="97"/>
      <c r="L311" s="97"/>
      <c r="M311" s="97"/>
      <c r="N311" s="97"/>
      <c r="O311" s="97"/>
      <c r="P311" s="97"/>
      <c r="Q311" s="97"/>
      <c r="R311" s="97"/>
      <c r="S311" s="97"/>
      <c r="T311" s="97"/>
      <c r="U311" s="97"/>
      <c r="V311" s="97"/>
      <c r="W311" s="97"/>
      <c r="X311" s="97"/>
      <c r="Y311" s="97"/>
      <c r="Z311" s="97"/>
    </row>
    <row r="312" spans="1:26">
      <c r="A312" s="97"/>
      <c r="B312" s="97"/>
      <c r="C312" s="97"/>
      <c r="D312" s="97"/>
      <c r="E312" s="97"/>
      <c r="F312" s="97"/>
      <c r="G312" s="97"/>
      <c r="H312" s="97"/>
      <c r="I312" s="97"/>
      <c r="J312" s="97"/>
      <c r="K312" s="97"/>
      <c r="L312" s="97"/>
      <c r="M312" s="97"/>
      <c r="N312" s="97"/>
      <c r="O312" s="97"/>
      <c r="P312" s="97"/>
      <c r="Q312" s="97"/>
      <c r="R312" s="97"/>
      <c r="S312" s="97"/>
      <c r="T312" s="97"/>
      <c r="U312" s="97"/>
      <c r="V312" s="97"/>
      <c r="W312" s="97"/>
      <c r="X312" s="97"/>
      <c r="Y312" s="97"/>
      <c r="Z312" s="97"/>
    </row>
    <row r="313" spans="1:26">
      <c r="A313" s="97"/>
      <c r="B313" s="97"/>
      <c r="C313" s="97"/>
      <c r="D313" s="97"/>
      <c r="E313" s="97"/>
      <c r="F313" s="97"/>
      <c r="G313" s="97"/>
      <c r="H313" s="97"/>
      <c r="I313" s="97"/>
      <c r="J313" s="97"/>
      <c r="K313" s="97"/>
      <c r="L313" s="97"/>
      <c r="M313" s="97"/>
      <c r="N313" s="97"/>
      <c r="O313" s="97"/>
      <c r="P313" s="97"/>
      <c r="Q313" s="97"/>
      <c r="R313" s="97"/>
      <c r="S313" s="97"/>
      <c r="T313" s="97"/>
      <c r="U313" s="97"/>
      <c r="V313" s="97"/>
      <c r="W313" s="97"/>
      <c r="X313" s="97"/>
      <c r="Y313" s="97"/>
      <c r="Z313" s="97"/>
    </row>
    <row r="314" spans="1:26">
      <c r="A314" s="97"/>
      <c r="B314" s="97"/>
      <c r="C314" s="97"/>
      <c r="D314" s="97"/>
      <c r="E314" s="97"/>
      <c r="F314" s="97"/>
      <c r="G314" s="97"/>
      <c r="H314" s="97"/>
      <c r="I314" s="97"/>
      <c r="J314" s="97"/>
      <c r="K314" s="97"/>
      <c r="L314" s="97"/>
      <c r="M314" s="97"/>
      <c r="N314" s="97"/>
      <c r="O314" s="97"/>
      <c r="P314" s="97"/>
      <c r="Q314" s="97"/>
      <c r="R314" s="97"/>
      <c r="S314" s="97"/>
      <c r="T314" s="97"/>
      <c r="U314" s="97"/>
      <c r="V314" s="97"/>
      <c r="W314" s="97"/>
      <c r="X314" s="97"/>
      <c r="Y314" s="97"/>
      <c r="Z314" s="97"/>
    </row>
    <row r="315" spans="1:26">
      <c r="A315" s="97"/>
      <c r="B315" s="97"/>
      <c r="C315" s="97"/>
      <c r="D315" s="97"/>
      <c r="E315" s="97"/>
      <c r="F315" s="97"/>
      <c r="G315" s="97"/>
      <c r="H315" s="97"/>
      <c r="I315" s="97"/>
      <c r="J315" s="97"/>
      <c r="K315" s="97"/>
      <c r="L315" s="97"/>
      <c r="M315" s="97"/>
      <c r="N315" s="97"/>
      <c r="O315" s="97"/>
      <c r="P315" s="97"/>
      <c r="Q315" s="97"/>
      <c r="R315" s="97"/>
      <c r="S315" s="97"/>
      <c r="T315" s="97"/>
      <c r="U315" s="97"/>
      <c r="V315" s="97"/>
      <c r="W315" s="97"/>
      <c r="X315" s="97"/>
      <c r="Y315" s="97"/>
      <c r="Z315" s="97"/>
    </row>
    <row r="316" spans="1:26">
      <c r="A316" s="97"/>
      <c r="B316" s="97"/>
      <c r="C316" s="97"/>
      <c r="D316" s="97"/>
      <c r="E316" s="97"/>
      <c r="F316" s="97"/>
      <c r="G316" s="97"/>
      <c r="H316" s="97"/>
      <c r="I316" s="97"/>
      <c r="J316" s="97"/>
      <c r="K316" s="97"/>
      <c r="L316" s="97"/>
      <c r="M316" s="97"/>
      <c r="N316" s="97"/>
      <c r="O316" s="97"/>
      <c r="P316" s="97"/>
      <c r="Q316" s="97"/>
      <c r="R316" s="97"/>
      <c r="S316" s="97"/>
      <c r="T316" s="97"/>
      <c r="U316" s="97"/>
      <c r="V316" s="97"/>
      <c r="W316" s="97"/>
      <c r="X316" s="97"/>
      <c r="Y316" s="97"/>
      <c r="Z316" s="97"/>
    </row>
    <row r="317" spans="1:26">
      <c r="A317" s="97"/>
      <c r="B317" s="97"/>
      <c r="C317" s="97"/>
      <c r="D317" s="97"/>
      <c r="E317" s="97"/>
      <c r="F317" s="97"/>
      <c r="G317" s="97"/>
      <c r="H317" s="97"/>
      <c r="I317" s="97"/>
      <c r="J317" s="97"/>
      <c r="K317" s="97"/>
      <c r="L317" s="97"/>
      <c r="M317" s="97"/>
      <c r="N317" s="97"/>
      <c r="O317" s="97"/>
      <c r="P317" s="97"/>
      <c r="Q317" s="97"/>
      <c r="R317" s="97"/>
      <c r="S317" s="97"/>
      <c r="T317" s="97"/>
      <c r="U317" s="97"/>
      <c r="V317" s="97"/>
      <c r="W317" s="97"/>
      <c r="X317" s="97"/>
      <c r="Y317" s="97"/>
      <c r="Z317" s="97"/>
    </row>
    <row r="318" spans="1:26">
      <c r="A318" s="97"/>
      <c r="B318" s="97"/>
      <c r="C318" s="97"/>
      <c r="D318" s="97"/>
      <c r="E318" s="97"/>
      <c r="F318" s="97"/>
      <c r="G318" s="97"/>
      <c r="H318" s="97"/>
      <c r="I318" s="97"/>
      <c r="J318" s="97"/>
      <c r="K318" s="97"/>
      <c r="L318" s="97"/>
      <c r="M318" s="97"/>
      <c r="N318" s="97"/>
      <c r="O318" s="97"/>
      <c r="P318" s="97"/>
      <c r="Q318" s="97"/>
      <c r="R318" s="97"/>
      <c r="S318" s="97"/>
      <c r="T318" s="97"/>
      <c r="U318" s="97"/>
      <c r="V318" s="97"/>
      <c r="W318" s="97"/>
      <c r="X318" s="97"/>
      <c r="Y318" s="97"/>
      <c r="Z318" s="97"/>
    </row>
    <row r="319" spans="1:26">
      <c r="A319" s="97"/>
      <c r="B319" s="97"/>
      <c r="C319" s="97"/>
      <c r="D319" s="97"/>
      <c r="E319" s="97"/>
      <c r="F319" s="97"/>
      <c r="G319" s="97"/>
      <c r="H319" s="97"/>
      <c r="I319" s="97"/>
      <c r="J319" s="97"/>
      <c r="K319" s="97"/>
      <c r="L319" s="97"/>
      <c r="M319" s="97"/>
      <c r="N319" s="97"/>
      <c r="O319" s="97"/>
      <c r="P319" s="97"/>
      <c r="Q319" s="97"/>
      <c r="R319" s="97"/>
      <c r="S319" s="97"/>
      <c r="T319" s="97"/>
      <c r="U319" s="97"/>
      <c r="V319" s="97"/>
      <c r="W319" s="97"/>
      <c r="X319" s="97"/>
      <c r="Y319" s="97"/>
      <c r="Z319" s="97"/>
    </row>
    <row r="320" spans="1:26">
      <c r="A320" s="97"/>
      <c r="B320" s="97"/>
      <c r="C320" s="97"/>
      <c r="D320" s="97"/>
      <c r="E320" s="97"/>
      <c r="F320" s="97"/>
      <c r="G320" s="97"/>
      <c r="H320" s="97"/>
      <c r="I320" s="97"/>
      <c r="J320" s="97"/>
      <c r="K320" s="97"/>
      <c r="L320" s="97"/>
      <c r="M320" s="97"/>
      <c r="N320" s="97"/>
      <c r="O320" s="97"/>
      <c r="P320" s="97"/>
      <c r="Q320" s="97"/>
      <c r="R320" s="97"/>
      <c r="S320" s="97"/>
      <c r="T320" s="97"/>
      <c r="U320" s="97"/>
      <c r="V320" s="97"/>
      <c r="W320" s="97"/>
      <c r="X320" s="97"/>
      <c r="Y320" s="97"/>
      <c r="Z320" s="97"/>
    </row>
    <row r="321" spans="1:26">
      <c r="A321" s="97"/>
      <c r="B321" s="97"/>
      <c r="C321" s="97"/>
      <c r="D321" s="97"/>
      <c r="E321" s="97"/>
      <c r="F321" s="97"/>
      <c r="G321" s="97"/>
      <c r="H321" s="97"/>
      <c r="I321" s="97"/>
      <c r="J321" s="97"/>
      <c r="K321" s="97"/>
      <c r="L321" s="97"/>
      <c r="M321" s="97"/>
      <c r="N321" s="97"/>
      <c r="O321" s="97"/>
      <c r="P321" s="97"/>
      <c r="Q321" s="97"/>
      <c r="R321" s="97"/>
      <c r="S321" s="97"/>
      <c r="T321" s="97"/>
      <c r="U321" s="97"/>
      <c r="V321" s="97"/>
      <c r="W321" s="97"/>
      <c r="X321" s="97"/>
      <c r="Y321" s="97"/>
      <c r="Z321" s="97"/>
    </row>
    <row r="322" spans="1:26">
      <c r="A322" s="97"/>
      <c r="B322" s="97"/>
      <c r="C322" s="97"/>
      <c r="D322" s="97"/>
      <c r="E322" s="97"/>
      <c r="F322" s="97"/>
      <c r="G322" s="97"/>
      <c r="H322" s="97"/>
      <c r="I322" s="97"/>
      <c r="J322" s="97"/>
      <c r="K322" s="97"/>
      <c r="L322" s="97"/>
      <c r="M322" s="97"/>
      <c r="N322" s="97"/>
      <c r="O322" s="97"/>
      <c r="P322" s="97"/>
      <c r="Q322" s="97"/>
      <c r="R322" s="97"/>
      <c r="S322" s="97"/>
      <c r="T322" s="97"/>
      <c r="U322" s="97"/>
      <c r="V322" s="97"/>
      <c r="W322" s="97"/>
      <c r="X322" s="97"/>
      <c r="Y322" s="97"/>
      <c r="Z322" s="97"/>
    </row>
    <row r="323" spans="1:26">
      <c r="A323" s="97"/>
      <c r="B323" s="97"/>
      <c r="C323" s="97"/>
      <c r="D323" s="97"/>
      <c r="E323" s="97"/>
      <c r="F323" s="97"/>
      <c r="G323" s="97"/>
      <c r="H323" s="97"/>
      <c r="I323" s="97"/>
      <c r="J323" s="97"/>
      <c r="K323" s="97"/>
      <c r="L323" s="97"/>
      <c r="M323" s="97"/>
      <c r="N323" s="97"/>
      <c r="O323" s="97"/>
      <c r="P323" s="97"/>
      <c r="Q323" s="97"/>
      <c r="R323" s="97"/>
      <c r="S323" s="97"/>
      <c r="T323" s="97"/>
      <c r="U323" s="97"/>
      <c r="V323" s="97"/>
      <c r="W323" s="97"/>
      <c r="X323" s="97"/>
      <c r="Y323" s="97"/>
      <c r="Z323" s="97"/>
    </row>
    <row r="324" spans="1:26">
      <c r="A324" s="97"/>
      <c r="B324" s="97"/>
      <c r="C324" s="97"/>
      <c r="D324" s="97"/>
      <c r="E324" s="97"/>
      <c r="F324" s="97"/>
      <c r="G324" s="97"/>
      <c r="H324" s="97"/>
      <c r="I324" s="97"/>
      <c r="J324" s="97"/>
      <c r="K324" s="97"/>
      <c r="L324" s="97"/>
      <c r="M324" s="97"/>
      <c r="N324" s="97"/>
      <c r="O324" s="97"/>
      <c r="P324" s="97"/>
      <c r="Q324" s="97"/>
      <c r="R324" s="97"/>
      <c r="S324" s="97"/>
      <c r="T324" s="97"/>
      <c r="U324" s="97"/>
      <c r="V324" s="97"/>
      <c r="W324" s="97"/>
      <c r="X324" s="97"/>
      <c r="Y324" s="97"/>
      <c r="Z324" s="97"/>
    </row>
    <row r="325" spans="1:26">
      <c r="A325" s="97"/>
      <c r="B325" s="97"/>
      <c r="C325" s="97"/>
      <c r="D325" s="97"/>
      <c r="E325" s="97"/>
      <c r="F325" s="97"/>
      <c r="G325" s="97"/>
      <c r="H325" s="97"/>
      <c r="I325" s="97"/>
      <c r="J325" s="97"/>
      <c r="K325" s="97"/>
      <c r="L325" s="97"/>
      <c r="M325" s="97"/>
      <c r="N325" s="97"/>
      <c r="O325" s="97"/>
      <c r="P325" s="97"/>
      <c r="Q325" s="97"/>
      <c r="R325" s="97"/>
      <c r="S325" s="97"/>
      <c r="T325" s="97"/>
      <c r="U325" s="97"/>
      <c r="V325" s="97"/>
      <c r="W325" s="97"/>
      <c r="X325" s="97"/>
      <c r="Y325" s="97"/>
      <c r="Z325" s="97"/>
    </row>
    <row r="326" spans="1:26">
      <c r="A326" s="97"/>
      <c r="B326" s="97"/>
      <c r="C326" s="97"/>
      <c r="D326" s="97"/>
      <c r="E326" s="97"/>
      <c r="F326" s="97"/>
      <c r="G326" s="97"/>
      <c r="H326" s="97"/>
      <c r="I326" s="97"/>
      <c r="J326" s="97"/>
      <c r="K326" s="97"/>
      <c r="L326" s="97"/>
      <c r="M326" s="97"/>
      <c r="N326" s="97"/>
      <c r="O326" s="97"/>
      <c r="P326" s="97"/>
      <c r="Q326" s="97"/>
      <c r="R326" s="97"/>
      <c r="S326" s="97"/>
      <c r="T326" s="97"/>
      <c r="U326" s="97"/>
      <c r="V326" s="97"/>
      <c r="W326" s="97"/>
      <c r="X326" s="97"/>
      <c r="Y326" s="97"/>
      <c r="Z326" s="97"/>
    </row>
    <row r="327" spans="1:26">
      <c r="A327" s="97"/>
      <c r="B327" s="97"/>
      <c r="C327" s="97"/>
      <c r="D327" s="97"/>
      <c r="E327" s="97"/>
      <c r="F327" s="97"/>
      <c r="G327" s="97"/>
      <c r="H327" s="97"/>
      <c r="I327" s="97"/>
      <c r="J327" s="97"/>
      <c r="K327" s="97"/>
      <c r="L327" s="97"/>
      <c r="M327" s="97"/>
      <c r="N327" s="97"/>
      <c r="O327" s="97"/>
      <c r="P327" s="97"/>
      <c r="Q327" s="97"/>
      <c r="R327" s="97"/>
      <c r="S327" s="97"/>
      <c r="T327" s="97"/>
      <c r="U327" s="97"/>
      <c r="V327" s="97"/>
      <c r="W327" s="97"/>
      <c r="X327" s="97"/>
      <c r="Y327" s="97"/>
      <c r="Z327" s="97"/>
    </row>
    <row r="328" spans="1:26">
      <c r="A328" s="97"/>
      <c r="B328" s="97"/>
      <c r="C328" s="97"/>
      <c r="D328" s="97"/>
      <c r="E328" s="97"/>
      <c r="F328" s="97"/>
      <c r="G328" s="97"/>
      <c r="H328" s="97"/>
      <c r="I328" s="97"/>
      <c r="J328" s="97"/>
      <c r="K328" s="97"/>
      <c r="L328" s="97"/>
      <c r="M328" s="97"/>
      <c r="N328" s="97"/>
      <c r="O328" s="97"/>
      <c r="P328" s="97"/>
      <c r="Q328" s="97"/>
      <c r="R328" s="97"/>
      <c r="S328" s="97"/>
      <c r="T328" s="97"/>
      <c r="U328" s="97"/>
      <c r="V328" s="97"/>
      <c r="W328" s="97"/>
      <c r="X328" s="97"/>
      <c r="Y328" s="97"/>
      <c r="Z328" s="97"/>
    </row>
    <row r="329" spans="1:26">
      <c r="A329" s="97"/>
      <c r="B329" s="97"/>
      <c r="C329" s="97"/>
      <c r="D329" s="97"/>
      <c r="E329" s="97"/>
      <c r="F329" s="97"/>
      <c r="G329" s="97"/>
      <c r="H329" s="97"/>
      <c r="I329" s="97"/>
      <c r="J329" s="97"/>
      <c r="K329" s="97"/>
      <c r="L329" s="97"/>
      <c r="M329" s="97"/>
      <c r="N329" s="97"/>
      <c r="O329" s="97"/>
      <c r="P329" s="97"/>
      <c r="Q329" s="97"/>
      <c r="R329" s="97"/>
      <c r="S329" s="97"/>
      <c r="T329" s="97"/>
      <c r="U329" s="97"/>
      <c r="V329" s="97"/>
      <c r="W329" s="97"/>
      <c r="X329" s="97"/>
      <c r="Y329" s="97"/>
      <c r="Z329" s="97"/>
    </row>
    <row r="330" spans="1:26">
      <c r="A330" s="97"/>
      <c r="B330" s="97"/>
      <c r="C330" s="97"/>
      <c r="D330" s="97"/>
      <c r="E330" s="97"/>
      <c r="F330" s="97"/>
      <c r="G330" s="97"/>
      <c r="H330" s="97"/>
      <c r="I330" s="97"/>
      <c r="J330" s="97"/>
      <c r="K330" s="97"/>
      <c r="L330" s="97"/>
      <c r="M330" s="97"/>
      <c r="N330" s="97"/>
      <c r="O330" s="97"/>
      <c r="P330" s="97"/>
      <c r="Q330" s="97"/>
      <c r="R330" s="97"/>
      <c r="S330" s="97"/>
      <c r="T330" s="97"/>
      <c r="U330" s="97"/>
      <c r="V330" s="97"/>
      <c r="W330" s="97"/>
      <c r="X330" s="97"/>
      <c r="Y330" s="97"/>
      <c r="Z330" s="97"/>
    </row>
    <row r="331" spans="1:26">
      <c r="A331" s="97"/>
      <c r="B331" s="97"/>
      <c r="C331" s="97"/>
      <c r="D331" s="97"/>
      <c r="E331" s="97"/>
      <c r="F331" s="97"/>
      <c r="G331" s="97"/>
      <c r="H331" s="97"/>
      <c r="I331" s="97"/>
      <c r="J331" s="97"/>
      <c r="K331" s="97"/>
      <c r="L331" s="97"/>
      <c r="M331" s="97"/>
      <c r="N331" s="97"/>
      <c r="O331" s="97"/>
      <c r="P331" s="97"/>
      <c r="Q331" s="97"/>
      <c r="R331" s="97"/>
      <c r="S331" s="97"/>
      <c r="T331" s="97"/>
      <c r="U331" s="97"/>
      <c r="V331" s="97"/>
      <c r="W331" s="97"/>
      <c r="X331" s="97"/>
      <c r="Y331" s="97"/>
      <c r="Z331" s="97"/>
    </row>
    <row r="332" spans="1:26">
      <c r="A332" s="97"/>
      <c r="B332" s="97"/>
      <c r="C332" s="97"/>
      <c r="D332" s="97"/>
      <c r="E332" s="97"/>
      <c r="F332" s="97"/>
      <c r="G332" s="97"/>
      <c r="H332" s="97"/>
      <c r="I332" s="97"/>
      <c r="J332" s="97"/>
      <c r="K332" s="97"/>
      <c r="L332" s="97"/>
      <c r="M332" s="97"/>
      <c r="N332" s="97"/>
      <c r="O332" s="97"/>
      <c r="P332" s="97"/>
      <c r="Q332" s="97"/>
      <c r="R332" s="97"/>
      <c r="S332" s="97"/>
      <c r="T332" s="97"/>
      <c r="U332" s="97"/>
      <c r="V332" s="97"/>
      <c r="W332" s="97"/>
      <c r="X332" s="97"/>
      <c r="Y332" s="97"/>
      <c r="Z332" s="97"/>
    </row>
    <row r="333" spans="1:26">
      <c r="A333" s="97"/>
      <c r="B333" s="97"/>
      <c r="C333" s="97"/>
      <c r="D333" s="97"/>
      <c r="E333" s="97"/>
      <c r="F333" s="97"/>
      <c r="G333" s="97"/>
      <c r="H333" s="97"/>
      <c r="I333" s="97"/>
      <c r="J333" s="97"/>
      <c r="K333" s="97"/>
      <c r="L333" s="97"/>
      <c r="M333" s="97"/>
      <c r="N333" s="97"/>
      <c r="O333" s="97"/>
      <c r="P333" s="97"/>
      <c r="Q333" s="97"/>
      <c r="R333" s="97"/>
      <c r="S333" s="97"/>
      <c r="T333" s="97"/>
      <c r="U333" s="97"/>
      <c r="V333" s="97"/>
      <c r="W333" s="97"/>
      <c r="X333" s="97"/>
      <c r="Y333" s="97"/>
      <c r="Z333" s="97"/>
    </row>
    <row r="334" spans="1:26">
      <c r="A334" s="97"/>
      <c r="B334" s="97"/>
      <c r="C334" s="97"/>
      <c r="D334" s="97"/>
      <c r="E334" s="97"/>
      <c r="F334" s="97"/>
      <c r="G334" s="97"/>
      <c r="H334" s="97"/>
      <c r="I334" s="97"/>
      <c r="J334" s="97"/>
      <c r="K334" s="97"/>
      <c r="L334" s="97"/>
      <c r="M334" s="97"/>
      <c r="N334" s="97"/>
      <c r="O334" s="97"/>
      <c r="P334" s="97"/>
      <c r="Q334" s="97"/>
      <c r="R334" s="97"/>
      <c r="S334" s="97"/>
      <c r="T334" s="97"/>
      <c r="U334" s="97"/>
      <c r="V334" s="97"/>
      <c r="W334" s="97"/>
      <c r="X334" s="97"/>
      <c r="Y334" s="97"/>
      <c r="Z334" s="97"/>
    </row>
    <row r="335" spans="1:26">
      <c r="A335" s="97"/>
      <c r="B335" s="97"/>
      <c r="C335" s="97"/>
      <c r="D335" s="97"/>
      <c r="E335" s="97"/>
      <c r="F335" s="97"/>
      <c r="G335" s="97"/>
      <c r="H335" s="97"/>
      <c r="I335" s="97"/>
      <c r="J335" s="97"/>
      <c r="K335" s="97"/>
      <c r="L335" s="97"/>
      <c r="M335" s="97"/>
      <c r="N335" s="97"/>
      <c r="O335" s="97"/>
      <c r="P335" s="97"/>
      <c r="Q335" s="97"/>
      <c r="R335" s="97"/>
      <c r="S335" s="97"/>
      <c r="T335" s="97"/>
      <c r="U335" s="97"/>
      <c r="V335" s="97"/>
      <c r="W335" s="97"/>
      <c r="X335" s="97"/>
      <c r="Y335" s="97"/>
      <c r="Z335" s="97"/>
    </row>
    <row r="336" spans="1:26">
      <c r="A336" s="97"/>
      <c r="B336" s="97"/>
      <c r="C336" s="97"/>
      <c r="D336" s="97"/>
      <c r="E336" s="97"/>
      <c r="F336" s="97"/>
      <c r="G336" s="97"/>
      <c r="H336" s="97"/>
      <c r="I336" s="97"/>
      <c r="J336" s="97"/>
      <c r="K336" s="97"/>
      <c r="L336" s="97"/>
      <c r="M336" s="97"/>
      <c r="N336" s="97"/>
      <c r="O336" s="97"/>
      <c r="P336" s="97"/>
      <c r="Q336" s="97"/>
      <c r="R336" s="97"/>
      <c r="S336" s="97"/>
      <c r="T336" s="97"/>
      <c r="U336" s="97"/>
      <c r="V336" s="97"/>
      <c r="W336" s="97"/>
      <c r="X336" s="97"/>
      <c r="Y336" s="97"/>
      <c r="Z336" s="97"/>
    </row>
    <row r="337" spans="1:26">
      <c r="A337" s="97"/>
      <c r="B337" s="97"/>
      <c r="C337" s="97"/>
      <c r="D337" s="97"/>
      <c r="E337" s="97"/>
      <c r="F337" s="97"/>
      <c r="G337" s="97"/>
      <c r="H337" s="97"/>
      <c r="I337" s="97"/>
      <c r="J337" s="97"/>
      <c r="K337" s="97"/>
      <c r="L337" s="97"/>
      <c r="M337" s="97"/>
      <c r="N337" s="97"/>
      <c r="O337" s="97"/>
      <c r="P337" s="97"/>
      <c r="Q337" s="97"/>
      <c r="R337" s="97"/>
      <c r="S337" s="97"/>
      <c r="T337" s="97"/>
      <c r="U337" s="97"/>
      <c r="V337" s="97"/>
      <c r="W337" s="97"/>
      <c r="X337" s="97"/>
      <c r="Y337" s="97"/>
      <c r="Z337" s="97"/>
    </row>
    <row r="338" spans="1:26">
      <c r="A338" s="97"/>
      <c r="B338" s="97"/>
      <c r="C338" s="97"/>
      <c r="D338" s="97"/>
      <c r="E338" s="97"/>
      <c r="F338" s="97"/>
      <c r="G338" s="97"/>
      <c r="H338" s="97"/>
      <c r="I338" s="97"/>
      <c r="J338" s="97"/>
      <c r="K338" s="97"/>
      <c r="L338" s="97"/>
      <c r="M338" s="97"/>
      <c r="N338" s="97"/>
      <c r="O338" s="97"/>
      <c r="P338" s="97"/>
      <c r="Q338" s="97"/>
      <c r="R338" s="97"/>
      <c r="S338" s="97"/>
      <c r="T338" s="97"/>
      <c r="U338" s="97"/>
      <c r="V338" s="97"/>
      <c r="W338" s="97"/>
      <c r="X338" s="97"/>
      <c r="Y338" s="97"/>
      <c r="Z338" s="97"/>
    </row>
    <row r="339" spans="1:26">
      <c r="A339" s="97"/>
      <c r="B339" s="97"/>
      <c r="C339" s="97"/>
      <c r="D339" s="97"/>
      <c r="E339" s="97"/>
      <c r="F339" s="97"/>
      <c r="G339" s="97"/>
      <c r="H339" s="97"/>
      <c r="I339" s="97"/>
      <c r="J339" s="97"/>
      <c r="K339" s="97"/>
      <c r="L339" s="97"/>
      <c r="M339" s="97"/>
      <c r="N339" s="97"/>
      <c r="O339" s="97"/>
      <c r="P339" s="97"/>
      <c r="Q339" s="97"/>
      <c r="R339" s="97"/>
      <c r="S339" s="97"/>
      <c r="T339" s="97"/>
      <c r="U339" s="97"/>
      <c r="V339" s="97"/>
      <c r="W339" s="97"/>
      <c r="X339" s="97"/>
      <c r="Y339" s="97"/>
      <c r="Z339" s="97"/>
    </row>
    <row r="340" spans="1:26">
      <c r="A340" s="97"/>
      <c r="B340" s="97"/>
      <c r="C340" s="97"/>
      <c r="D340" s="97"/>
      <c r="E340" s="97"/>
      <c r="F340" s="97"/>
      <c r="G340" s="97"/>
      <c r="H340" s="97"/>
      <c r="I340" s="97"/>
      <c r="J340" s="97"/>
      <c r="K340" s="97"/>
      <c r="L340" s="97"/>
      <c r="M340" s="97"/>
      <c r="N340" s="97"/>
      <c r="O340" s="97"/>
      <c r="P340" s="97"/>
      <c r="Q340" s="97"/>
      <c r="R340" s="97"/>
      <c r="S340" s="97"/>
      <c r="T340" s="97"/>
      <c r="U340" s="97"/>
      <c r="V340" s="97"/>
      <c r="W340" s="97"/>
      <c r="X340" s="97"/>
      <c r="Y340" s="97"/>
      <c r="Z340" s="97"/>
    </row>
    <row r="341" spans="1:26">
      <c r="A341" s="97"/>
      <c r="B341" s="97"/>
      <c r="C341" s="97"/>
      <c r="D341" s="97"/>
      <c r="E341" s="97"/>
      <c r="F341" s="97"/>
      <c r="G341" s="97"/>
      <c r="H341" s="97"/>
      <c r="I341" s="97"/>
      <c r="J341" s="97"/>
      <c r="K341" s="97"/>
      <c r="L341" s="97"/>
      <c r="M341" s="97"/>
      <c r="N341" s="97"/>
      <c r="O341" s="97"/>
      <c r="P341" s="97"/>
      <c r="Q341" s="97"/>
      <c r="R341" s="97"/>
      <c r="S341" s="97"/>
      <c r="T341" s="97"/>
      <c r="U341" s="97"/>
      <c r="V341" s="97"/>
      <c r="W341" s="97"/>
      <c r="X341" s="97"/>
      <c r="Y341" s="97"/>
      <c r="Z341" s="97"/>
    </row>
    <row r="342" spans="1:26">
      <c r="A342" s="97"/>
      <c r="B342" s="97"/>
      <c r="C342" s="97"/>
      <c r="D342" s="97"/>
      <c r="E342" s="97"/>
      <c r="F342" s="97"/>
      <c r="G342" s="97"/>
      <c r="H342" s="97"/>
      <c r="I342" s="97"/>
      <c r="J342" s="97"/>
      <c r="K342" s="97"/>
      <c r="L342" s="97"/>
      <c r="M342" s="97"/>
      <c r="N342" s="97"/>
      <c r="O342" s="97"/>
      <c r="P342" s="97"/>
      <c r="Q342" s="97"/>
      <c r="R342" s="97"/>
      <c r="S342" s="97"/>
      <c r="T342" s="97"/>
      <c r="U342" s="97"/>
      <c r="V342" s="97"/>
      <c r="W342" s="97"/>
      <c r="X342" s="97"/>
      <c r="Y342" s="97"/>
      <c r="Z342" s="97"/>
    </row>
    <row r="343" spans="1:26">
      <c r="A343" s="97"/>
      <c r="B343" s="97"/>
      <c r="C343" s="97"/>
      <c r="D343" s="97"/>
      <c r="E343" s="97"/>
      <c r="F343" s="97"/>
      <c r="G343" s="97"/>
      <c r="H343" s="97"/>
      <c r="I343" s="97"/>
      <c r="J343" s="97"/>
      <c r="K343" s="97"/>
      <c r="L343" s="97"/>
      <c r="M343" s="97"/>
      <c r="N343" s="97"/>
      <c r="O343" s="97"/>
      <c r="P343" s="97"/>
      <c r="Q343" s="97"/>
      <c r="R343" s="97"/>
      <c r="S343" s="97"/>
      <c r="T343" s="97"/>
      <c r="U343" s="97"/>
      <c r="V343" s="97"/>
      <c r="W343" s="97"/>
      <c r="X343" s="97"/>
      <c r="Y343" s="97"/>
      <c r="Z343" s="97"/>
    </row>
    <row r="344" spans="1:26">
      <c r="A344" s="97"/>
      <c r="B344" s="97"/>
      <c r="C344" s="97"/>
      <c r="D344" s="97"/>
      <c r="E344" s="97"/>
      <c r="F344" s="97"/>
      <c r="G344" s="97"/>
      <c r="H344" s="97"/>
      <c r="I344" s="97"/>
      <c r="J344" s="97"/>
      <c r="K344" s="97"/>
      <c r="L344" s="97"/>
      <c r="M344" s="97"/>
      <c r="N344" s="97"/>
      <c r="O344" s="97"/>
      <c r="P344" s="97"/>
      <c r="Q344" s="97"/>
      <c r="R344" s="97"/>
      <c r="S344" s="97"/>
      <c r="T344" s="97"/>
      <c r="U344" s="97"/>
      <c r="V344" s="97"/>
      <c r="W344" s="97"/>
      <c r="X344" s="97"/>
      <c r="Y344" s="97"/>
      <c r="Z344" s="97"/>
    </row>
    <row r="345" spans="1:26">
      <c r="A345" s="97"/>
      <c r="B345" s="97"/>
      <c r="C345" s="97"/>
      <c r="D345" s="97"/>
      <c r="E345" s="97"/>
      <c r="F345" s="97"/>
      <c r="G345" s="97"/>
      <c r="H345" s="97"/>
      <c r="I345" s="97"/>
      <c r="J345" s="97"/>
      <c r="K345" s="97"/>
      <c r="L345" s="97"/>
      <c r="M345" s="97"/>
      <c r="N345" s="97"/>
      <c r="O345" s="97"/>
      <c r="P345" s="97"/>
      <c r="Q345" s="97"/>
      <c r="R345" s="97"/>
      <c r="S345" s="97"/>
      <c r="T345" s="97"/>
      <c r="U345" s="97"/>
      <c r="V345" s="97"/>
      <c r="W345" s="97"/>
      <c r="X345" s="97"/>
      <c r="Y345" s="97"/>
      <c r="Z345" s="97"/>
    </row>
    <row r="346" spans="1:26">
      <c r="A346" s="97"/>
      <c r="B346" s="97"/>
      <c r="C346" s="97"/>
      <c r="D346" s="97"/>
      <c r="E346" s="97"/>
      <c r="F346" s="97"/>
      <c r="G346" s="97"/>
      <c r="H346" s="97"/>
      <c r="I346" s="97"/>
      <c r="J346" s="97"/>
      <c r="K346" s="97"/>
      <c r="L346" s="97"/>
      <c r="M346" s="97"/>
      <c r="N346" s="97"/>
      <c r="O346" s="97"/>
      <c r="P346" s="97"/>
      <c r="Q346" s="97"/>
      <c r="R346" s="97"/>
      <c r="S346" s="97"/>
      <c r="T346" s="97"/>
      <c r="U346" s="97"/>
      <c r="V346" s="97"/>
      <c r="W346" s="97"/>
      <c r="X346" s="97"/>
      <c r="Y346" s="97"/>
      <c r="Z346" s="97"/>
    </row>
    <row r="347" spans="1:26">
      <c r="A347" s="97"/>
      <c r="B347" s="97"/>
      <c r="C347" s="97"/>
      <c r="D347" s="97"/>
      <c r="E347" s="97"/>
      <c r="F347" s="97"/>
      <c r="G347" s="97"/>
      <c r="H347" s="97"/>
      <c r="I347" s="97"/>
      <c r="J347" s="97"/>
      <c r="K347" s="97"/>
      <c r="L347" s="97"/>
      <c r="M347" s="97"/>
      <c r="N347" s="97"/>
      <c r="O347" s="97"/>
      <c r="P347" s="97"/>
      <c r="Q347" s="97"/>
      <c r="R347" s="97"/>
      <c r="S347" s="97"/>
      <c r="T347" s="97"/>
      <c r="U347" s="97"/>
      <c r="V347" s="97"/>
      <c r="W347" s="97"/>
      <c r="X347" s="97"/>
      <c r="Y347" s="97"/>
      <c r="Z347" s="97"/>
    </row>
    <row r="348" spans="1:26">
      <c r="A348" s="97"/>
      <c r="B348" s="97"/>
      <c r="C348" s="97"/>
      <c r="D348" s="97"/>
      <c r="E348" s="97"/>
      <c r="F348" s="97"/>
      <c r="G348" s="97"/>
      <c r="H348" s="97"/>
      <c r="I348" s="97"/>
      <c r="J348" s="97"/>
      <c r="K348" s="97"/>
      <c r="L348" s="97"/>
      <c r="M348" s="97"/>
      <c r="N348" s="97"/>
      <c r="O348" s="97"/>
      <c r="P348" s="97"/>
      <c r="Q348" s="97"/>
      <c r="R348" s="97"/>
      <c r="S348" s="97"/>
      <c r="T348" s="97"/>
      <c r="U348" s="97"/>
      <c r="V348" s="97"/>
      <c r="W348" s="97"/>
      <c r="X348" s="97"/>
      <c r="Y348" s="97"/>
      <c r="Z348" s="97"/>
    </row>
    <row r="349" spans="1:26">
      <c r="A349" s="97"/>
      <c r="B349" s="97"/>
      <c r="C349" s="97"/>
      <c r="D349" s="97"/>
      <c r="E349" s="97"/>
      <c r="F349" s="97"/>
      <c r="G349" s="97"/>
      <c r="H349" s="97"/>
      <c r="I349" s="97"/>
      <c r="J349" s="97"/>
      <c r="K349" s="97"/>
      <c r="L349" s="97"/>
      <c r="M349" s="97"/>
      <c r="N349" s="97"/>
      <c r="O349" s="97"/>
      <c r="P349" s="97"/>
      <c r="Q349" s="97"/>
      <c r="R349" s="97"/>
      <c r="S349" s="97"/>
      <c r="T349" s="97"/>
      <c r="U349" s="97"/>
      <c r="V349" s="97"/>
      <c r="W349" s="97"/>
      <c r="X349" s="97"/>
      <c r="Y349" s="97"/>
      <c r="Z349" s="97"/>
    </row>
    <row r="350" spans="1:26">
      <c r="A350" s="97"/>
      <c r="B350" s="97"/>
      <c r="C350" s="97"/>
      <c r="D350" s="97"/>
      <c r="E350" s="97"/>
      <c r="F350" s="97"/>
      <c r="G350" s="97"/>
      <c r="H350" s="97"/>
      <c r="I350" s="97"/>
      <c r="J350" s="97"/>
      <c r="K350" s="97"/>
      <c r="L350" s="97"/>
      <c r="M350" s="97"/>
      <c r="N350" s="97"/>
      <c r="O350" s="97"/>
      <c r="P350" s="97"/>
      <c r="Q350" s="97"/>
      <c r="R350" s="97"/>
      <c r="S350" s="97"/>
      <c r="T350" s="97"/>
      <c r="U350" s="97"/>
      <c r="V350" s="97"/>
      <c r="W350" s="97"/>
      <c r="X350" s="97"/>
      <c r="Y350" s="97"/>
      <c r="Z350" s="97"/>
    </row>
    <row r="351" spans="1:26">
      <c r="A351" s="97"/>
      <c r="B351" s="97"/>
      <c r="C351" s="97"/>
      <c r="D351" s="97"/>
      <c r="E351" s="97"/>
      <c r="F351" s="97"/>
      <c r="G351" s="97"/>
      <c r="H351" s="97"/>
      <c r="I351" s="97"/>
      <c r="J351" s="97"/>
      <c r="K351" s="97"/>
      <c r="L351" s="97"/>
      <c r="M351" s="97"/>
      <c r="N351" s="97"/>
      <c r="O351" s="97"/>
      <c r="P351" s="97"/>
      <c r="Q351" s="97"/>
      <c r="R351" s="97"/>
      <c r="S351" s="97"/>
      <c r="T351" s="97"/>
      <c r="U351" s="97"/>
      <c r="V351" s="97"/>
      <c r="W351" s="97"/>
      <c r="X351" s="97"/>
      <c r="Y351" s="97"/>
      <c r="Z351" s="97"/>
    </row>
    <row r="352" spans="1:26">
      <c r="A352" s="97"/>
      <c r="B352" s="97"/>
      <c r="C352" s="97"/>
      <c r="D352" s="97"/>
      <c r="E352" s="97"/>
      <c r="F352" s="97"/>
      <c r="G352" s="97"/>
      <c r="H352" s="97"/>
      <c r="I352" s="97"/>
      <c r="J352" s="97"/>
      <c r="K352" s="97"/>
      <c r="L352" s="97"/>
      <c r="M352" s="97"/>
      <c r="N352" s="97"/>
      <c r="O352" s="97"/>
      <c r="P352" s="97"/>
      <c r="Q352" s="97"/>
      <c r="R352" s="97"/>
      <c r="S352" s="97"/>
      <c r="T352" s="97"/>
      <c r="U352" s="97"/>
      <c r="V352" s="97"/>
      <c r="W352" s="97"/>
      <c r="X352" s="97"/>
      <c r="Y352" s="97"/>
      <c r="Z352" s="97"/>
    </row>
    <row r="353" spans="1:26">
      <c r="A353" s="97"/>
      <c r="B353" s="97"/>
      <c r="C353" s="97"/>
      <c r="D353" s="97"/>
      <c r="E353" s="97"/>
      <c r="F353" s="97"/>
      <c r="G353" s="97"/>
      <c r="H353" s="97"/>
      <c r="I353" s="97"/>
      <c r="J353" s="97"/>
      <c r="K353" s="97"/>
      <c r="L353" s="97"/>
      <c r="M353" s="97"/>
      <c r="N353" s="97"/>
      <c r="O353" s="97"/>
      <c r="P353" s="97"/>
      <c r="Q353" s="97"/>
      <c r="R353" s="97"/>
      <c r="S353" s="97"/>
      <c r="T353" s="97"/>
      <c r="U353" s="97"/>
      <c r="V353" s="97"/>
      <c r="W353" s="97"/>
      <c r="X353" s="97"/>
      <c r="Y353" s="97"/>
      <c r="Z353" s="97"/>
    </row>
    <row r="354" spans="1:26">
      <c r="A354" s="97"/>
      <c r="B354" s="97"/>
      <c r="C354" s="97"/>
      <c r="D354" s="97"/>
      <c r="E354" s="97"/>
      <c r="F354" s="97"/>
      <c r="G354" s="97"/>
      <c r="H354" s="97"/>
      <c r="I354" s="97"/>
      <c r="J354" s="97"/>
      <c r="K354" s="97"/>
      <c r="L354" s="97"/>
      <c r="M354" s="97"/>
      <c r="N354" s="97"/>
      <c r="O354" s="97"/>
      <c r="P354" s="97"/>
      <c r="Q354" s="97"/>
      <c r="R354" s="97"/>
      <c r="S354" s="97"/>
      <c r="T354" s="97"/>
      <c r="U354" s="97"/>
      <c r="V354" s="97"/>
      <c r="W354" s="97"/>
      <c r="X354" s="97"/>
      <c r="Y354" s="97"/>
      <c r="Z354" s="97"/>
    </row>
    <row r="355" spans="1:26">
      <c r="A355" s="97"/>
      <c r="B355" s="97"/>
      <c r="C355" s="97"/>
      <c r="D355" s="97"/>
      <c r="E355" s="97"/>
      <c r="F355" s="97"/>
      <c r="G355" s="97"/>
      <c r="H355" s="97"/>
      <c r="I355" s="97"/>
      <c r="J355" s="97"/>
      <c r="K355" s="97"/>
      <c r="L355" s="97"/>
      <c r="M355" s="97"/>
      <c r="N355" s="97"/>
      <c r="O355" s="97"/>
      <c r="P355" s="97"/>
      <c r="Q355" s="97"/>
      <c r="R355" s="97"/>
      <c r="S355" s="97"/>
      <c r="T355" s="97"/>
      <c r="U355" s="97"/>
      <c r="V355" s="97"/>
      <c r="W355" s="97"/>
      <c r="X355" s="97"/>
      <c r="Y355" s="97"/>
      <c r="Z355" s="97"/>
    </row>
    <row r="356" spans="1:26">
      <c r="A356" s="97"/>
      <c r="B356" s="97"/>
      <c r="C356" s="97"/>
      <c r="D356" s="97"/>
      <c r="E356" s="97"/>
      <c r="F356" s="97"/>
      <c r="G356" s="97"/>
      <c r="H356" s="97"/>
      <c r="I356" s="97"/>
      <c r="J356" s="97"/>
      <c r="K356" s="97"/>
      <c r="L356" s="97"/>
      <c r="M356" s="97"/>
      <c r="N356" s="97"/>
      <c r="O356" s="97"/>
      <c r="P356" s="97"/>
      <c r="Q356" s="97"/>
      <c r="R356" s="97"/>
      <c r="S356" s="97"/>
      <c r="T356" s="97"/>
      <c r="U356" s="97"/>
      <c r="V356" s="97"/>
      <c r="W356" s="97"/>
      <c r="X356" s="97"/>
      <c r="Y356" s="97"/>
      <c r="Z356" s="97"/>
    </row>
    <row r="357" spans="1:26">
      <c r="A357" s="97"/>
      <c r="B357" s="97"/>
      <c r="C357" s="97"/>
      <c r="D357" s="97"/>
      <c r="E357" s="97"/>
      <c r="F357" s="97"/>
      <c r="G357" s="97"/>
      <c r="H357" s="97"/>
      <c r="I357" s="97"/>
      <c r="J357" s="97"/>
      <c r="K357" s="97"/>
      <c r="L357" s="97"/>
      <c r="M357" s="97"/>
      <c r="N357" s="97"/>
      <c r="O357" s="97"/>
      <c r="P357" s="97"/>
      <c r="Q357" s="97"/>
      <c r="R357" s="97"/>
      <c r="S357" s="97"/>
      <c r="T357" s="97"/>
      <c r="U357" s="97"/>
      <c r="V357" s="97"/>
      <c r="W357" s="97"/>
      <c r="X357" s="97"/>
      <c r="Y357" s="97"/>
      <c r="Z357" s="97"/>
    </row>
    <row r="358" spans="1:26">
      <c r="A358" s="97"/>
      <c r="B358" s="97"/>
      <c r="C358" s="97"/>
      <c r="D358" s="97"/>
      <c r="E358" s="97"/>
      <c r="F358" s="97"/>
      <c r="G358" s="97"/>
      <c r="H358" s="97"/>
      <c r="I358" s="97"/>
      <c r="J358" s="97"/>
      <c r="K358" s="97"/>
      <c r="L358" s="97"/>
      <c r="M358" s="97"/>
      <c r="N358" s="97"/>
      <c r="O358" s="97"/>
      <c r="P358" s="97"/>
      <c r="Q358" s="97"/>
      <c r="R358" s="97"/>
      <c r="S358" s="97"/>
      <c r="T358" s="97"/>
      <c r="U358" s="97"/>
      <c r="V358" s="97"/>
      <c r="W358" s="97"/>
      <c r="X358" s="97"/>
      <c r="Y358" s="97"/>
      <c r="Z358" s="97"/>
    </row>
    <row r="359" spans="1:26">
      <c r="A359" s="97"/>
      <c r="B359" s="97"/>
      <c r="C359" s="97"/>
      <c r="D359" s="97"/>
      <c r="E359" s="97"/>
      <c r="F359" s="97"/>
      <c r="G359" s="97"/>
      <c r="H359" s="97"/>
      <c r="I359" s="97"/>
      <c r="J359" s="97"/>
      <c r="K359" s="97"/>
      <c r="L359" s="97"/>
      <c r="M359" s="97"/>
      <c r="N359" s="97"/>
      <c r="O359" s="97"/>
      <c r="P359" s="97"/>
      <c r="Q359" s="97"/>
      <c r="R359" s="97"/>
      <c r="S359" s="97"/>
      <c r="T359" s="97"/>
      <c r="U359" s="97"/>
      <c r="V359" s="97"/>
      <c r="W359" s="97"/>
      <c r="X359" s="97"/>
      <c r="Y359" s="97"/>
      <c r="Z359" s="97"/>
    </row>
    <row r="360" spans="1:26">
      <c r="A360" s="97"/>
      <c r="B360" s="97"/>
      <c r="C360" s="97"/>
      <c r="D360" s="97"/>
      <c r="E360" s="97"/>
      <c r="F360" s="97"/>
      <c r="G360" s="97"/>
      <c r="H360" s="97"/>
      <c r="I360" s="97"/>
      <c r="J360" s="97"/>
      <c r="K360" s="97"/>
      <c r="L360" s="97"/>
      <c r="M360" s="97"/>
      <c r="N360" s="97"/>
      <c r="O360" s="97"/>
      <c r="P360" s="97"/>
      <c r="Q360" s="97"/>
      <c r="R360" s="97"/>
      <c r="S360" s="97"/>
      <c r="T360" s="97"/>
      <c r="U360" s="97"/>
      <c r="V360" s="97"/>
      <c r="W360" s="97"/>
      <c r="X360" s="97"/>
      <c r="Y360" s="97"/>
      <c r="Z360" s="97"/>
    </row>
    <row r="361" spans="1:26">
      <c r="A361" s="97"/>
      <c r="B361" s="97"/>
      <c r="C361" s="97"/>
      <c r="D361" s="97"/>
      <c r="E361" s="97"/>
      <c r="F361" s="97"/>
      <c r="G361" s="97"/>
      <c r="H361" s="97"/>
      <c r="I361" s="97"/>
      <c r="J361" s="97"/>
      <c r="K361" s="97"/>
      <c r="L361" s="97"/>
      <c r="M361" s="97"/>
      <c r="N361" s="97"/>
      <c r="O361" s="97"/>
      <c r="P361" s="97"/>
      <c r="Q361" s="97"/>
      <c r="R361" s="97"/>
      <c r="S361" s="97"/>
      <c r="T361" s="97"/>
      <c r="U361" s="97"/>
      <c r="V361" s="97"/>
      <c r="W361" s="97"/>
      <c r="X361" s="97"/>
      <c r="Y361" s="97"/>
      <c r="Z361" s="97"/>
    </row>
    <row r="362" spans="1:26">
      <c r="A362" s="97"/>
      <c r="B362" s="97"/>
      <c r="C362" s="97"/>
      <c r="D362" s="97"/>
      <c r="E362" s="97"/>
      <c r="F362" s="97"/>
      <c r="G362" s="97"/>
      <c r="H362" s="97"/>
      <c r="I362" s="97"/>
      <c r="J362" s="97"/>
      <c r="K362" s="97"/>
      <c r="L362" s="97"/>
      <c r="M362" s="97"/>
      <c r="N362" s="97"/>
      <c r="O362" s="97"/>
      <c r="P362" s="97"/>
      <c r="Q362" s="97"/>
      <c r="R362" s="97"/>
      <c r="S362" s="97"/>
      <c r="T362" s="97"/>
      <c r="U362" s="97"/>
      <c r="V362" s="97"/>
      <c r="W362" s="97"/>
      <c r="X362" s="97"/>
      <c r="Y362" s="97"/>
      <c r="Z362" s="97"/>
    </row>
    <row r="363" spans="1:26">
      <c r="A363" s="97"/>
      <c r="B363" s="97"/>
      <c r="C363" s="97"/>
      <c r="D363" s="97"/>
      <c r="E363" s="97"/>
      <c r="F363" s="97"/>
      <c r="G363" s="97"/>
      <c r="H363" s="97"/>
      <c r="I363" s="97"/>
      <c r="J363" s="97"/>
      <c r="K363" s="97"/>
      <c r="L363" s="97"/>
      <c r="M363" s="97"/>
      <c r="N363" s="97"/>
      <c r="O363" s="97"/>
      <c r="P363" s="97"/>
      <c r="Q363" s="97"/>
      <c r="R363" s="97"/>
      <c r="S363" s="97"/>
      <c r="T363" s="97"/>
      <c r="U363" s="97"/>
      <c r="V363" s="97"/>
      <c r="W363" s="97"/>
      <c r="X363" s="97"/>
      <c r="Y363" s="97"/>
      <c r="Z363" s="97"/>
    </row>
    <row r="364" spans="1:26">
      <c r="A364" s="97"/>
      <c r="B364" s="97"/>
      <c r="C364" s="97"/>
      <c r="D364" s="97"/>
      <c r="E364" s="97"/>
      <c r="F364" s="97"/>
      <c r="G364" s="97"/>
      <c r="H364" s="97"/>
      <c r="I364" s="97"/>
      <c r="J364" s="97"/>
      <c r="K364" s="97"/>
      <c r="L364" s="97"/>
      <c r="M364" s="97"/>
      <c r="N364" s="97"/>
      <c r="O364" s="97"/>
      <c r="P364" s="97"/>
      <c r="Q364" s="97"/>
      <c r="R364" s="97"/>
      <c r="S364" s="97"/>
      <c r="T364" s="97"/>
      <c r="U364" s="97"/>
      <c r="V364" s="97"/>
      <c r="W364" s="97"/>
      <c r="X364" s="97"/>
      <c r="Y364" s="97"/>
      <c r="Z364" s="97"/>
    </row>
    <row r="365" spans="1:26">
      <c r="A365" s="97"/>
      <c r="B365" s="97"/>
      <c r="C365" s="97"/>
      <c r="D365" s="97"/>
      <c r="E365" s="97"/>
      <c r="F365" s="97"/>
      <c r="G365" s="97"/>
      <c r="H365" s="97"/>
      <c r="I365" s="97"/>
      <c r="J365" s="97"/>
      <c r="K365" s="97"/>
      <c r="L365" s="97"/>
      <c r="M365" s="97"/>
      <c r="N365" s="97"/>
      <c r="O365" s="97"/>
      <c r="P365" s="97"/>
      <c r="Q365" s="97"/>
      <c r="R365" s="97"/>
      <c r="S365" s="97"/>
      <c r="T365" s="97"/>
      <c r="U365" s="97"/>
      <c r="V365" s="97"/>
      <c r="W365" s="97"/>
      <c r="X365" s="97"/>
      <c r="Y365" s="97"/>
      <c r="Z365" s="97"/>
    </row>
    <row r="366" spans="1:26">
      <c r="A366" s="97"/>
      <c r="B366" s="97"/>
      <c r="C366" s="97"/>
      <c r="D366" s="97"/>
      <c r="E366" s="97"/>
      <c r="F366" s="97"/>
      <c r="G366" s="97"/>
      <c r="H366" s="97"/>
      <c r="I366" s="97"/>
      <c r="J366" s="97"/>
      <c r="K366" s="97"/>
      <c r="L366" s="97"/>
      <c r="M366" s="97"/>
      <c r="N366" s="97"/>
      <c r="O366" s="97"/>
      <c r="P366" s="97"/>
      <c r="Q366" s="97"/>
      <c r="R366" s="97"/>
      <c r="S366" s="97"/>
      <c r="T366" s="97"/>
      <c r="U366" s="97"/>
      <c r="V366" s="97"/>
      <c r="W366" s="97"/>
      <c r="X366" s="97"/>
      <c r="Y366" s="97"/>
      <c r="Z366" s="97"/>
    </row>
    <row r="367" spans="1:26">
      <c r="A367" s="97"/>
      <c r="B367" s="97"/>
      <c r="C367" s="97"/>
      <c r="D367" s="97"/>
      <c r="E367" s="97"/>
      <c r="F367" s="97"/>
      <c r="G367" s="97"/>
      <c r="H367" s="97"/>
      <c r="I367" s="97"/>
      <c r="J367" s="97"/>
      <c r="K367" s="97"/>
      <c r="L367" s="97"/>
      <c r="M367" s="97"/>
      <c r="N367" s="97"/>
      <c r="O367" s="97"/>
      <c r="P367" s="97"/>
      <c r="Q367" s="97"/>
      <c r="R367" s="97"/>
      <c r="S367" s="97"/>
      <c r="T367" s="97"/>
      <c r="U367" s="97"/>
      <c r="V367" s="97"/>
      <c r="W367" s="97"/>
      <c r="X367" s="97"/>
      <c r="Y367" s="97"/>
      <c r="Z367" s="97"/>
    </row>
    <row r="368" spans="1:26">
      <c r="A368" s="97"/>
      <c r="B368" s="97"/>
      <c r="C368" s="97"/>
      <c r="D368" s="97"/>
      <c r="E368" s="97"/>
      <c r="F368" s="97"/>
      <c r="G368" s="97"/>
      <c r="H368" s="97"/>
      <c r="I368" s="97"/>
      <c r="J368" s="97"/>
      <c r="K368" s="97"/>
      <c r="L368" s="97"/>
      <c r="M368" s="97"/>
      <c r="N368" s="97"/>
      <c r="O368" s="97"/>
      <c r="P368" s="97"/>
      <c r="Q368" s="97"/>
      <c r="R368" s="97"/>
      <c r="S368" s="97"/>
      <c r="T368" s="97"/>
      <c r="U368" s="97"/>
      <c r="V368" s="97"/>
      <c r="W368" s="97"/>
      <c r="X368" s="97"/>
      <c r="Y368" s="97"/>
      <c r="Z368" s="97"/>
    </row>
    <row r="369" spans="1:26">
      <c r="A369" s="97"/>
      <c r="B369" s="97"/>
      <c r="C369" s="97"/>
      <c r="D369" s="97"/>
      <c r="E369" s="97"/>
      <c r="F369" s="97"/>
      <c r="G369" s="97"/>
      <c r="H369" s="97"/>
      <c r="I369" s="97"/>
      <c r="J369" s="97"/>
      <c r="K369" s="97"/>
      <c r="L369" s="97"/>
      <c r="M369" s="97"/>
      <c r="N369" s="97"/>
      <c r="O369" s="97"/>
      <c r="P369" s="97"/>
      <c r="Q369" s="97"/>
      <c r="R369" s="97"/>
      <c r="S369" s="97"/>
      <c r="T369" s="97"/>
      <c r="U369" s="97"/>
      <c r="V369" s="97"/>
      <c r="W369" s="97"/>
      <c r="X369" s="97"/>
      <c r="Y369" s="97"/>
      <c r="Z369" s="97"/>
    </row>
    <row r="370" spans="1:26">
      <c r="A370" s="97"/>
      <c r="B370" s="97"/>
      <c r="C370" s="97"/>
      <c r="D370" s="97"/>
      <c r="E370" s="97"/>
      <c r="F370" s="97"/>
      <c r="G370" s="97"/>
      <c r="H370" s="97"/>
      <c r="I370" s="97"/>
      <c r="J370" s="97"/>
      <c r="K370" s="97"/>
      <c r="L370" s="97"/>
      <c r="M370" s="97"/>
      <c r="N370" s="97"/>
      <c r="O370" s="97"/>
      <c r="P370" s="97"/>
      <c r="Q370" s="97"/>
      <c r="R370" s="97"/>
      <c r="S370" s="97"/>
      <c r="T370" s="97"/>
      <c r="U370" s="97"/>
      <c r="V370" s="97"/>
      <c r="W370" s="97"/>
      <c r="X370" s="97"/>
      <c r="Y370" s="97"/>
      <c r="Z370" s="97"/>
    </row>
    <row r="371" spans="1:26">
      <c r="A371" s="97"/>
      <c r="B371" s="97"/>
      <c r="C371" s="97"/>
      <c r="D371" s="97"/>
      <c r="E371" s="97"/>
      <c r="F371" s="97"/>
      <c r="G371" s="97"/>
      <c r="H371" s="97"/>
      <c r="I371" s="97"/>
      <c r="J371" s="97"/>
      <c r="K371" s="97"/>
      <c r="L371" s="97"/>
      <c r="M371" s="97"/>
      <c r="N371" s="97"/>
      <c r="O371" s="97"/>
      <c r="P371" s="97"/>
      <c r="Q371" s="97"/>
      <c r="R371" s="97"/>
      <c r="S371" s="97"/>
      <c r="T371" s="97"/>
      <c r="U371" s="97"/>
      <c r="V371" s="97"/>
      <c r="W371" s="97"/>
      <c r="X371" s="97"/>
      <c r="Y371" s="97"/>
      <c r="Z371" s="97"/>
    </row>
    <row r="372" spans="1:26">
      <c r="A372" s="97"/>
      <c r="B372" s="97"/>
      <c r="C372" s="97"/>
      <c r="D372" s="97"/>
      <c r="E372" s="97"/>
      <c r="F372" s="97"/>
      <c r="G372" s="97"/>
      <c r="H372" s="97"/>
      <c r="I372" s="97"/>
      <c r="J372" s="97"/>
      <c r="K372" s="97"/>
      <c r="L372" s="97"/>
      <c r="M372" s="97"/>
      <c r="N372" s="97"/>
      <c r="O372" s="97"/>
      <c r="P372" s="97"/>
      <c r="Q372" s="97"/>
      <c r="R372" s="97"/>
      <c r="S372" s="97"/>
      <c r="T372" s="97"/>
      <c r="U372" s="97"/>
      <c r="V372" s="97"/>
      <c r="W372" s="97"/>
      <c r="X372" s="97"/>
      <c r="Y372" s="97"/>
      <c r="Z372" s="97"/>
    </row>
    <row r="373" spans="1:26">
      <c r="A373" s="97"/>
      <c r="B373" s="97"/>
      <c r="C373" s="97"/>
      <c r="D373" s="97"/>
      <c r="E373" s="97"/>
      <c r="F373" s="97"/>
      <c r="G373" s="97"/>
      <c r="H373" s="97"/>
      <c r="I373" s="97"/>
      <c r="J373" s="97"/>
      <c r="K373" s="97"/>
      <c r="L373" s="97"/>
      <c r="M373" s="97"/>
      <c r="N373" s="97"/>
      <c r="O373" s="97"/>
      <c r="P373" s="97"/>
      <c r="Q373" s="97"/>
      <c r="R373" s="97"/>
      <c r="S373" s="97"/>
      <c r="T373" s="97"/>
      <c r="U373" s="97"/>
      <c r="V373" s="97"/>
      <c r="W373" s="97"/>
      <c r="X373" s="97"/>
      <c r="Y373" s="97"/>
      <c r="Z373" s="97"/>
    </row>
    <row r="374" spans="1:26">
      <c r="A374" s="97"/>
      <c r="B374" s="97"/>
      <c r="C374" s="97"/>
      <c r="D374" s="97"/>
      <c r="E374" s="97"/>
      <c r="F374" s="97"/>
      <c r="G374" s="97"/>
      <c r="H374" s="97"/>
      <c r="I374" s="97"/>
      <c r="J374" s="97"/>
      <c r="K374" s="97"/>
      <c r="L374" s="97"/>
      <c r="M374" s="97"/>
      <c r="N374" s="97"/>
      <c r="O374" s="97"/>
      <c r="P374" s="97"/>
      <c r="Q374" s="97"/>
      <c r="R374" s="97"/>
      <c r="S374" s="97"/>
      <c r="T374" s="97"/>
      <c r="U374" s="97"/>
      <c r="V374" s="97"/>
      <c r="W374" s="97"/>
      <c r="X374" s="97"/>
      <c r="Y374" s="97"/>
      <c r="Z374" s="97"/>
    </row>
    <row r="375" spans="1:26">
      <c r="A375" s="97"/>
      <c r="B375" s="97"/>
      <c r="C375" s="97"/>
      <c r="D375" s="97"/>
      <c r="E375" s="97"/>
      <c r="F375" s="97"/>
      <c r="G375" s="97"/>
      <c r="H375" s="97"/>
      <c r="I375" s="97"/>
      <c r="J375" s="97"/>
      <c r="K375" s="97"/>
      <c r="L375" s="97"/>
      <c r="M375" s="97"/>
      <c r="N375" s="97"/>
      <c r="O375" s="97"/>
      <c r="P375" s="97"/>
      <c r="Q375" s="97"/>
      <c r="R375" s="97"/>
      <c r="S375" s="97"/>
      <c r="T375" s="97"/>
      <c r="U375" s="97"/>
      <c r="V375" s="97"/>
      <c r="W375" s="97"/>
      <c r="X375" s="97"/>
      <c r="Y375" s="97"/>
      <c r="Z375" s="97"/>
    </row>
    <row r="376" spans="1:26">
      <c r="A376" s="97"/>
      <c r="B376" s="97"/>
      <c r="C376" s="97"/>
      <c r="D376" s="97"/>
      <c r="E376" s="97"/>
      <c r="F376" s="97"/>
      <c r="G376" s="97"/>
      <c r="H376" s="97"/>
      <c r="I376" s="97"/>
      <c r="J376" s="97"/>
      <c r="K376" s="97"/>
      <c r="L376" s="97"/>
      <c r="M376" s="97"/>
      <c r="N376" s="97"/>
      <c r="O376" s="97"/>
      <c r="P376" s="97"/>
      <c r="Q376" s="97"/>
      <c r="R376" s="97"/>
      <c r="S376" s="97"/>
      <c r="T376" s="97"/>
      <c r="U376" s="97"/>
      <c r="V376" s="97"/>
      <c r="W376" s="97"/>
      <c r="X376" s="97"/>
      <c r="Y376" s="97"/>
      <c r="Z376" s="97"/>
    </row>
    <row r="377" spans="1:26">
      <c r="A377" s="97"/>
      <c r="B377" s="97"/>
      <c r="C377" s="97"/>
      <c r="D377" s="97"/>
      <c r="E377" s="97"/>
      <c r="F377" s="97"/>
      <c r="G377" s="97"/>
      <c r="H377" s="97"/>
      <c r="I377" s="97"/>
      <c r="J377" s="97"/>
      <c r="K377" s="97"/>
      <c r="L377" s="97"/>
      <c r="M377" s="97"/>
      <c r="N377" s="97"/>
      <c r="O377" s="97"/>
      <c r="P377" s="97"/>
      <c r="Q377" s="97"/>
      <c r="R377" s="97"/>
      <c r="S377" s="97"/>
      <c r="T377" s="97"/>
      <c r="U377" s="97"/>
      <c r="V377" s="97"/>
      <c r="W377" s="97"/>
      <c r="X377" s="97"/>
      <c r="Y377" s="97"/>
      <c r="Z377" s="97"/>
    </row>
    <row r="378" spans="1:26">
      <c r="A378" s="97"/>
      <c r="B378" s="97"/>
      <c r="C378" s="97"/>
      <c r="D378" s="97"/>
      <c r="E378" s="97"/>
      <c r="F378" s="97"/>
      <c r="G378" s="97"/>
      <c r="H378" s="97"/>
      <c r="I378" s="97"/>
      <c r="J378" s="97"/>
      <c r="K378" s="97"/>
      <c r="L378" s="97"/>
      <c r="M378" s="97"/>
      <c r="N378" s="97"/>
      <c r="O378" s="97"/>
      <c r="P378" s="97"/>
      <c r="Q378" s="97"/>
      <c r="R378" s="97"/>
      <c r="S378" s="97"/>
      <c r="T378" s="97"/>
      <c r="U378" s="97"/>
      <c r="V378" s="97"/>
      <c r="W378" s="97"/>
      <c r="X378" s="97"/>
      <c r="Y378" s="97"/>
      <c r="Z378" s="97"/>
    </row>
    <row r="379" spans="1:26">
      <c r="A379" s="97"/>
      <c r="B379" s="97"/>
      <c r="C379" s="97"/>
      <c r="D379" s="97"/>
      <c r="E379" s="97"/>
      <c r="F379" s="97"/>
      <c r="G379" s="97"/>
      <c r="H379" s="97"/>
      <c r="I379" s="97"/>
      <c r="J379" s="97"/>
      <c r="K379" s="97"/>
      <c r="L379" s="97"/>
      <c r="M379" s="97"/>
      <c r="N379" s="97"/>
      <c r="O379" s="97"/>
      <c r="P379" s="97"/>
      <c r="Q379" s="97"/>
      <c r="R379" s="97"/>
      <c r="S379" s="97"/>
      <c r="T379" s="97"/>
      <c r="U379" s="97"/>
      <c r="V379" s="97"/>
      <c r="W379" s="97"/>
      <c r="X379" s="97"/>
      <c r="Y379" s="97"/>
      <c r="Z379" s="97"/>
    </row>
    <row r="380" spans="1:26">
      <c r="A380" s="97"/>
      <c r="B380" s="97"/>
      <c r="C380" s="97"/>
      <c r="D380" s="97"/>
      <c r="E380" s="97"/>
      <c r="F380" s="97"/>
      <c r="G380" s="97"/>
      <c r="H380" s="97"/>
      <c r="I380" s="97"/>
      <c r="J380" s="97"/>
      <c r="K380" s="97"/>
      <c r="L380" s="97"/>
      <c r="M380" s="97"/>
      <c r="N380" s="97"/>
      <c r="O380" s="97"/>
      <c r="P380" s="97"/>
      <c r="Q380" s="97"/>
      <c r="R380" s="97"/>
      <c r="S380" s="97"/>
      <c r="T380" s="97"/>
      <c r="U380" s="97"/>
      <c r="V380" s="97"/>
      <c r="W380" s="97"/>
      <c r="X380" s="97"/>
      <c r="Y380" s="97"/>
      <c r="Z380" s="97"/>
    </row>
    <row r="381" spans="1:26">
      <c r="A381" s="97"/>
      <c r="B381" s="97"/>
      <c r="C381" s="97"/>
      <c r="D381" s="97"/>
      <c r="E381" s="97"/>
      <c r="F381" s="97"/>
      <c r="G381" s="97"/>
      <c r="H381" s="97"/>
      <c r="I381" s="97"/>
      <c r="J381" s="97"/>
      <c r="K381" s="97"/>
      <c r="L381" s="97"/>
      <c r="M381" s="97"/>
      <c r="N381" s="97"/>
      <c r="O381" s="97"/>
      <c r="P381" s="97"/>
      <c r="Q381" s="97"/>
      <c r="R381" s="97"/>
      <c r="S381" s="97"/>
      <c r="T381" s="97"/>
      <c r="U381" s="97"/>
      <c r="V381" s="97"/>
      <c r="W381" s="97"/>
      <c r="X381" s="97"/>
      <c r="Y381" s="97"/>
      <c r="Z381" s="97"/>
    </row>
    <row r="382" spans="1:26">
      <c r="A382" s="97"/>
      <c r="B382" s="97"/>
      <c r="C382" s="97"/>
      <c r="D382" s="97"/>
      <c r="E382" s="97"/>
      <c r="F382" s="97"/>
      <c r="G382" s="97"/>
      <c r="H382" s="97"/>
      <c r="I382" s="97"/>
      <c r="J382" s="97"/>
      <c r="K382" s="97"/>
      <c r="L382" s="97"/>
      <c r="M382" s="97"/>
      <c r="N382" s="97"/>
      <c r="O382" s="97"/>
      <c r="P382" s="97"/>
      <c r="Q382" s="97"/>
      <c r="R382" s="97"/>
      <c r="S382" s="97"/>
      <c r="T382" s="97"/>
      <c r="U382" s="97"/>
      <c r="V382" s="97"/>
      <c r="W382" s="97"/>
      <c r="X382" s="97"/>
      <c r="Y382" s="97"/>
      <c r="Z382" s="97"/>
    </row>
    <row r="383" spans="1:26">
      <c r="A383" s="97"/>
      <c r="B383" s="97"/>
      <c r="C383" s="97"/>
      <c r="D383" s="97"/>
      <c r="E383" s="97"/>
      <c r="F383" s="97"/>
      <c r="G383" s="97"/>
      <c r="H383" s="97"/>
      <c r="I383" s="97"/>
      <c r="J383" s="97"/>
      <c r="K383" s="97"/>
      <c r="L383" s="97"/>
      <c r="M383" s="97"/>
      <c r="N383" s="97"/>
      <c r="O383" s="97"/>
      <c r="P383" s="97"/>
      <c r="Q383" s="97"/>
      <c r="R383" s="97"/>
      <c r="S383" s="97"/>
      <c r="T383" s="97"/>
      <c r="U383" s="97"/>
      <c r="V383" s="97"/>
      <c r="W383" s="97"/>
      <c r="X383" s="97"/>
      <c r="Y383" s="97"/>
      <c r="Z383" s="97"/>
    </row>
    <row r="384" spans="1:26">
      <c r="A384" s="97"/>
      <c r="B384" s="97"/>
      <c r="C384" s="97"/>
      <c r="D384" s="97"/>
      <c r="E384" s="97"/>
      <c r="F384" s="97"/>
      <c r="G384" s="97"/>
      <c r="H384" s="97"/>
      <c r="I384" s="97"/>
      <c r="J384" s="97"/>
      <c r="K384" s="97"/>
      <c r="L384" s="97"/>
      <c r="M384" s="97"/>
      <c r="N384" s="97"/>
      <c r="O384" s="97"/>
      <c r="P384" s="97"/>
      <c r="Q384" s="97"/>
      <c r="R384" s="97"/>
      <c r="S384" s="97"/>
      <c r="T384" s="97"/>
      <c r="U384" s="97"/>
      <c r="V384" s="97"/>
      <c r="W384" s="97"/>
      <c r="X384" s="97"/>
      <c r="Y384" s="97"/>
      <c r="Z384" s="97"/>
    </row>
    <row r="385" spans="1:26">
      <c r="A385" s="97"/>
      <c r="B385" s="97"/>
      <c r="C385" s="97"/>
      <c r="D385" s="97"/>
      <c r="E385" s="97"/>
      <c r="F385" s="97"/>
      <c r="G385" s="97"/>
      <c r="H385" s="97"/>
      <c r="I385" s="97"/>
      <c r="J385" s="97"/>
      <c r="K385" s="97"/>
      <c r="L385" s="97"/>
      <c r="M385" s="97"/>
      <c r="N385" s="97"/>
      <c r="O385" s="97"/>
      <c r="P385" s="97"/>
      <c r="Q385" s="97"/>
      <c r="R385" s="97"/>
      <c r="S385" s="97"/>
      <c r="T385" s="97"/>
      <c r="U385" s="97"/>
      <c r="V385" s="97"/>
      <c r="W385" s="97"/>
      <c r="X385" s="97"/>
      <c r="Y385" s="97"/>
      <c r="Z385" s="97"/>
    </row>
    <row r="386" spans="1:26">
      <c r="A386" s="97"/>
      <c r="B386" s="97"/>
      <c r="C386" s="97"/>
      <c r="D386" s="97"/>
      <c r="E386" s="97"/>
      <c r="F386" s="97"/>
      <c r="G386" s="97"/>
      <c r="H386" s="97"/>
      <c r="I386" s="97"/>
      <c r="J386" s="97"/>
      <c r="K386" s="97"/>
      <c r="L386" s="97"/>
      <c r="M386" s="97"/>
      <c r="N386" s="97"/>
      <c r="O386" s="97"/>
      <c r="P386" s="97"/>
      <c r="Q386" s="97"/>
      <c r="R386" s="97"/>
      <c r="S386" s="97"/>
      <c r="T386" s="97"/>
      <c r="U386" s="97"/>
      <c r="V386" s="97"/>
      <c r="W386" s="97"/>
      <c r="X386" s="97"/>
      <c r="Y386" s="97"/>
      <c r="Z386" s="97"/>
    </row>
    <row r="387" spans="1:26">
      <c r="A387" s="97"/>
      <c r="B387" s="97"/>
      <c r="C387" s="97"/>
      <c r="D387" s="97"/>
      <c r="E387" s="97"/>
      <c r="F387" s="97"/>
      <c r="G387" s="97"/>
      <c r="H387" s="97"/>
      <c r="I387" s="97"/>
      <c r="J387" s="97"/>
      <c r="K387" s="97"/>
      <c r="L387" s="97"/>
      <c r="M387" s="97"/>
      <c r="N387" s="97"/>
      <c r="O387" s="97"/>
      <c r="P387" s="97"/>
      <c r="Q387" s="97"/>
      <c r="R387" s="97"/>
      <c r="S387" s="97"/>
      <c r="T387" s="97"/>
      <c r="U387" s="97"/>
      <c r="V387" s="97"/>
      <c r="W387" s="97"/>
      <c r="X387" s="97"/>
      <c r="Y387" s="97"/>
      <c r="Z387" s="97"/>
    </row>
    <row r="388" spans="1:26">
      <c r="A388" s="97"/>
      <c r="B388" s="97"/>
      <c r="C388" s="97"/>
      <c r="D388" s="97"/>
      <c r="E388" s="97"/>
      <c r="F388" s="97"/>
      <c r="G388" s="97"/>
      <c r="H388" s="97"/>
      <c r="I388" s="97"/>
      <c r="J388" s="97"/>
      <c r="K388" s="97"/>
      <c r="L388" s="97"/>
      <c r="M388" s="97"/>
      <c r="N388" s="97"/>
      <c r="O388" s="97"/>
      <c r="P388" s="97"/>
      <c r="Q388" s="97"/>
      <c r="R388" s="97"/>
      <c r="S388" s="97"/>
      <c r="T388" s="97"/>
      <c r="U388" s="97"/>
      <c r="V388" s="97"/>
      <c r="W388" s="97"/>
      <c r="X388" s="97"/>
      <c r="Y388" s="97"/>
      <c r="Z388" s="97"/>
    </row>
    <row r="389" spans="1:26">
      <c r="A389" s="97"/>
      <c r="B389" s="97"/>
      <c r="C389" s="97"/>
      <c r="D389" s="97"/>
      <c r="E389" s="97"/>
      <c r="F389" s="97"/>
      <c r="G389" s="97"/>
      <c r="H389" s="97"/>
      <c r="I389" s="97"/>
      <c r="J389" s="97"/>
      <c r="K389" s="97"/>
      <c r="L389" s="97"/>
      <c r="M389" s="97"/>
      <c r="N389" s="97"/>
      <c r="O389" s="97"/>
      <c r="P389" s="97"/>
      <c r="Q389" s="97"/>
      <c r="R389" s="97"/>
      <c r="S389" s="97"/>
      <c r="T389" s="97"/>
      <c r="U389" s="97"/>
      <c r="V389" s="97"/>
      <c r="W389" s="97"/>
      <c r="X389" s="97"/>
      <c r="Y389" s="97"/>
      <c r="Z389" s="97"/>
    </row>
    <row r="390" spans="1:26">
      <c r="A390" s="97"/>
      <c r="B390" s="97"/>
      <c r="C390" s="97"/>
      <c r="D390" s="97"/>
      <c r="E390" s="97"/>
      <c r="F390" s="97"/>
      <c r="G390" s="97"/>
      <c r="H390" s="97"/>
      <c r="I390" s="97"/>
      <c r="J390" s="97"/>
      <c r="K390" s="97"/>
      <c r="L390" s="97"/>
      <c r="M390" s="97"/>
      <c r="N390" s="97"/>
      <c r="O390" s="97"/>
      <c r="P390" s="97"/>
      <c r="Q390" s="97"/>
      <c r="R390" s="97"/>
      <c r="S390" s="97"/>
      <c r="T390" s="97"/>
      <c r="U390" s="97"/>
      <c r="V390" s="97"/>
      <c r="W390" s="97"/>
      <c r="X390" s="97"/>
      <c r="Y390" s="97"/>
      <c r="Z390" s="97"/>
    </row>
    <row r="391" spans="1:26">
      <c r="A391" s="97"/>
      <c r="B391" s="97"/>
      <c r="C391" s="97"/>
      <c r="D391" s="97"/>
      <c r="E391" s="97"/>
      <c r="F391" s="97"/>
      <c r="G391" s="97"/>
      <c r="H391" s="97"/>
      <c r="I391" s="97"/>
      <c r="J391" s="97"/>
      <c r="K391" s="97"/>
      <c r="L391" s="97"/>
      <c r="M391" s="97"/>
      <c r="N391" s="97"/>
      <c r="O391" s="97"/>
      <c r="P391" s="97"/>
      <c r="Q391" s="97"/>
      <c r="R391" s="97"/>
      <c r="S391" s="97"/>
      <c r="T391" s="97"/>
      <c r="U391" s="97"/>
      <c r="V391" s="97"/>
      <c r="W391" s="97"/>
      <c r="X391" s="97"/>
      <c r="Y391" s="97"/>
      <c r="Z391" s="97"/>
    </row>
    <row r="392" spans="1:26">
      <c r="A392" s="97"/>
      <c r="B392" s="97"/>
      <c r="C392" s="97"/>
      <c r="D392" s="97"/>
      <c r="E392" s="97"/>
      <c r="F392" s="97"/>
      <c r="G392" s="97"/>
      <c r="H392" s="97"/>
      <c r="I392" s="97"/>
      <c r="J392" s="97"/>
      <c r="K392" s="97"/>
      <c r="L392" s="97"/>
      <c r="M392" s="97"/>
      <c r="N392" s="97"/>
      <c r="O392" s="97"/>
      <c r="P392" s="97"/>
      <c r="Q392" s="97"/>
      <c r="R392" s="97"/>
      <c r="S392" s="97"/>
      <c r="T392" s="97"/>
      <c r="U392" s="97"/>
      <c r="V392" s="97"/>
      <c r="W392" s="97"/>
      <c r="X392" s="97"/>
      <c r="Y392" s="97"/>
      <c r="Z392" s="97"/>
    </row>
    <row r="393" spans="1:26">
      <c r="A393" s="97"/>
      <c r="B393" s="97"/>
      <c r="C393" s="97"/>
      <c r="D393" s="97"/>
      <c r="E393" s="97"/>
      <c r="F393" s="97"/>
      <c r="G393" s="97"/>
      <c r="H393" s="97"/>
      <c r="I393" s="97"/>
      <c r="J393" s="97"/>
      <c r="K393" s="97"/>
      <c r="L393" s="97"/>
      <c r="M393" s="97"/>
      <c r="N393" s="97"/>
      <c r="O393" s="97"/>
      <c r="P393" s="97"/>
      <c r="Q393" s="97"/>
      <c r="R393" s="97"/>
      <c r="S393" s="97"/>
      <c r="T393" s="97"/>
      <c r="U393" s="97"/>
      <c r="V393" s="97"/>
      <c r="W393" s="97"/>
      <c r="X393" s="97"/>
      <c r="Y393" s="97"/>
      <c r="Z393" s="97"/>
    </row>
    <row r="394" spans="1:26">
      <c r="A394" s="97"/>
      <c r="B394" s="97"/>
      <c r="C394" s="97"/>
      <c r="D394" s="97"/>
      <c r="E394" s="97"/>
      <c r="F394" s="97"/>
      <c r="G394" s="97"/>
      <c r="H394" s="97"/>
      <c r="I394" s="97"/>
      <c r="J394" s="97"/>
      <c r="K394" s="97"/>
      <c r="L394" s="97"/>
      <c r="M394" s="97"/>
      <c r="N394" s="97"/>
      <c r="O394" s="97"/>
      <c r="P394" s="97"/>
      <c r="Q394" s="97"/>
      <c r="R394" s="97"/>
      <c r="S394" s="97"/>
      <c r="T394" s="97"/>
      <c r="U394" s="97"/>
      <c r="V394" s="97"/>
      <c r="W394" s="97"/>
      <c r="X394" s="97"/>
      <c r="Y394" s="97"/>
      <c r="Z394" s="97"/>
    </row>
    <row r="395" spans="1:26">
      <c r="A395" s="97"/>
      <c r="B395" s="97"/>
      <c r="C395" s="97"/>
      <c r="D395" s="97"/>
      <c r="E395" s="97"/>
      <c r="F395" s="97"/>
      <c r="G395" s="97"/>
      <c r="H395" s="97"/>
      <c r="I395" s="97"/>
      <c r="J395" s="97"/>
      <c r="K395" s="97"/>
      <c r="L395" s="97"/>
      <c r="M395" s="97"/>
      <c r="N395" s="97"/>
      <c r="O395" s="97"/>
      <c r="P395" s="97"/>
      <c r="Q395" s="97"/>
      <c r="R395" s="97"/>
      <c r="S395" s="97"/>
      <c r="T395" s="97"/>
      <c r="U395" s="97"/>
      <c r="V395" s="97"/>
      <c r="W395" s="97"/>
      <c r="X395" s="97"/>
      <c r="Y395" s="97"/>
      <c r="Z395" s="97"/>
    </row>
    <row r="396" spans="1:26">
      <c r="A396" s="97"/>
      <c r="B396" s="97"/>
      <c r="C396" s="97"/>
      <c r="D396" s="97"/>
      <c r="E396" s="97"/>
      <c r="F396" s="97"/>
      <c r="G396" s="97"/>
      <c r="H396" s="97"/>
      <c r="I396" s="97"/>
      <c r="J396" s="97"/>
      <c r="K396" s="97"/>
      <c r="L396" s="97"/>
      <c r="M396" s="97"/>
      <c r="N396" s="97"/>
      <c r="O396" s="97"/>
      <c r="P396" s="97"/>
      <c r="Q396" s="97"/>
      <c r="R396" s="97"/>
      <c r="S396" s="97"/>
      <c r="T396" s="97"/>
      <c r="U396" s="97"/>
      <c r="V396" s="97"/>
      <c r="W396" s="97"/>
      <c r="X396" s="97"/>
      <c r="Y396" s="97"/>
      <c r="Z396" s="97"/>
    </row>
    <row r="397" spans="1:26">
      <c r="A397" s="97"/>
      <c r="B397" s="97"/>
      <c r="C397" s="97"/>
      <c r="D397" s="97"/>
      <c r="E397" s="97"/>
      <c r="F397" s="97"/>
      <c r="G397" s="97"/>
      <c r="H397" s="97"/>
      <c r="I397" s="97"/>
      <c r="J397" s="97"/>
      <c r="K397" s="97"/>
      <c r="L397" s="97"/>
      <c r="M397" s="97"/>
      <c r="N397" s="97"/>
      <c r="O397" s="97"/>
      <c r="P397" s="97"/>
      <c r="Q397" s="97"/>
      <c r="R397" s="97"/>
      <c r="S397" s="97"/>
      <c r="T397" s="97"/>
      <c r="U397" s="97"/>
      <c r="V397" s="97"/>
      <c r="W397" s="97"/>
      <c r="X397" s="97"/>
      <c r="Y397" s="97"/>
      <c r="Z397" s="97"/>
    </row>
    <row r="398" spans="1:26">
      <c r="A398" s="97"/>
      <c r="B398" s="97"/>
      <c r="C398" s="97"/>
      <c r="D398" s="97"/>
      <c r="E398" s="97"/>
      <c r="F398" s="97"/>
      <c r="G398" s="97"/>
      <c r="H398" s="97"/>
      <c r="I398" s="97"/>
      <c r="J398" s="97"/>
      <c r="K398" s="97"/>
      <c r="L398" s="97"/>
      <c r="M398" s="97"/>
      <c r="N398" s="97"/>
      <c r="O398" s="97"/>
      <c r="P398" s="97"/>
      <c r="Q398" s="97"/>
      <c r="R398" s="97"/>
      <c r="S398" s="97"/>
      <c r="T398" s="97"/>
      <c r="U398" s="97"/>
      <c r="V398" s="97"/>
      <c r="W398" s="97"/>
      <c r="X398" s="97"/>
      <c r="Y398" s="97"/>
      <c r="Z398" s="97"/>
    </row>
    <row r="399" spans="1:26">
      <c r="A399" s="97"/>
      <c r="B399" s="97"/>
      <c r="C399" s="97"/>
      <c r="D399" s="97"/>
      <c r="E399" s="97"/>
      <c r="F399" s="97"/>
      <c r="G399" s="97"/>
      <c r="H399" s="97"/>
      <c r="I399" s="97"/>
      <c r="J399" s="97"/>
      <c r="K399" s="97"/>
      <c r="L399" s="97"/>
      <c r="M399" s="97"/>
      <c r="N399" s="97"/>
      <c r="O399" s="97"/>
      <c r="P399" s="97"/>
      <c r="Q399" s="97"/>
      <c r="R399" s="97"/>
      <c r="S399" s="97"/>
      <c r="T399" s="97"/>
      <c r="U399" s="97"/>
      <c r="V399" s="97"/>
      <c r="W399" s="97"/>
      <c r="X399" s="97"/>
      <c r="Y399" s="97"/>
      <c r="Z399" s="97"/>
    </row>
    <row r="400" spans="1:26">
      <c r="A400" s="97"/>
      <c r="B400" s="97"/>
      <c r="C400" s="97"/>
      <c r="D400" s="97"/>
      <c r="E400" s="97"/>
      <c r="F400" s="97"/>
      <c r="G400" s="97"/>
      <c r="H400" s="97"/>
      <c r="I400" s="97"/>
      <c r="J400" s="97"/>
      <c r="K400" s="97"/>
      <c r="L400" s="97"/>
      <c r="M400" s="97"/>
      <c r="N400" s="97"/>
      <c r="O400" s="97"/>
      <c r="P400" s="97"/>
      <c r="Q400" s="97"/>
      <c r="R400" s="97"/>
      <c r="S400" s="97"/>
      <c r="T400" s="97"/>
      <c r="U400" s="97"/>
      <c r="V400" s="97"/>
      <c r="W400" s="97"/>
      <c r="X400" s="97"/>
      <c r="Y400" s="97"/>
      <c r="Z400" s="97"/>
    </row>
    <row r="401" spans="1:26">
      <c r="A401" s="97"/>
      <c r="B401" s="97"/>
      <c r="C401" s="97"/>
      <c r="D401" s="97"/>
      <c r="E401" s="97"/>
      <c r="F401" s="97"/>
      <c r="G401" s="97"/>
      <c r="H401" s="97"/>
      <c r="I401" s="97"/>
      <c r="J401" s="97"/>
      <c r="K401" s="97"/>
      <c r="L401" s="97"/>
      <c r="M401" s="97"/>
      <c r="N401" s="97"/>
      <c r="O401" s="97"/>
      <c r="P401" s="97"/>
      <c r="Q401" s="97"/>
      <c r="R401" s="97"/>
      <c r="S401" s="97"/>
      <c r="T401" s="97"/>
      <c r="U401" s="97"/>
      <c r="V401" s="97"/>
      <c r="W401" s="97"/>
      <c r="X401" s="97"/>
      <c r="Y401" s="97"/>
      <c r="Z401" s="97"/>
    </row>
    <row r="402" spans="1:26">
      <c r="A402" s="97"/>
      <c r="B402" s="97"/>
      <c r="C402" s="97"/>
      <c r="D402" s="97"/>
      <c r="E402" s="97"/>
      <c r="F402" s="97"/>
      <c r="G402" s="97"/>
      <c r="H402" s="97"/>
      <c r="I402" s="97"/>
      <c r="J402" s="97"/>
      <c r="K402" s="97"/>
      <c r="L402" s="97"/>
      <c r="M402" s="97"/>
      <c r="N402" s="97"/>
      <c r="O402" s="97"/>
      <c r="P402" s="97"/>
      <c r="Q402" s="97"/>
      <c r="R402" s="97"/>
      <c r="S402" s="97"/>
      <c r="T402" s="97"/>
      <c r="U402" s="97"/>
      <c r="V402" s="97"/>
      <c r="W402" s="97"/>
      <c r="X402" s="97"/>
      <c r="Y402" s="97"/>
      <c r="Z402" s="97"/>
    </row>
    <row r="403" spans="1:26">
      <c r="A403" s="97"/>
      <c r="B403" s="97"/>
      <c r="C403" s="97"/>
      <c r="D403" s="97"/>
      <c r="E403" s="97"/>
      <c r="F403" s="97"/>
      <c r="G403" s="97"/>
      <c r="H403" s="97"/>
      <c r="I403" s="97"/>
      <c r="J403" s="97"/>
      <c r="K403" s="97"/>
      <c r="L403" s="97"/>
      <c r="M403" s="97"/>
      <c r="N403" s="97"/>
      <c r="O403" s="97"/>
      <c r="P403" s="97"/>
      <c r="Q403" s="97"/>
      <c r="R403" s="97"/>
      <c r="S403" s="97"/>
      <c r="T403" s="97"/>
      <c r="U403" s="97"/>
      <c r="V403" s="97"/>
      <c r="W403" s="97"/>
      <c r="X403" s="97"/>
      <c r="Y403" s="97"/>
      <c r="Z403" s="97"/>
    </row>
    <row r="404" spans="1:26">
      <c r="A404" s="97"/>
      <c r="B404" s="97"/>
      <c r="C404" s="97"/>
      <c r="D404" s="97"/>
      <c r="E404" s="97"/>
      <c r="F404" s="97"/>
      <c r="G404" s="97"/>
      <c r="H404" s="97"/>
      <c r="I404" s="97"/>
      <c r="J404" s="97"/>
      <c r="K404" s="97"/>
      <c r="L404" s="97"/>
      <c r="M404" s="97"/>
      <c r="N404" s="97"/>
      <c r="O404" s="97"/>
      <c r="P404" s="97"/>
      <c r="Q404" s="97"/>
      <c r="R404" s="97"/>
      <c r="S404" s="97"/>
      <c r="T404" s="97"/>
      <c r="U404" s="97"/>
      <c r="V404" s="97"/>
      <c r="W404" s="97"/>
      <c r="X404" s="97"/>
      <c r="Y404" s="97"/>
      <c r="Z404" s="97"/>
    </row>
    <row r="405" spans="1:26">
      <c r="A405" s="97"/>
      <c r="B405" s="97"/>
      <c r="C405" s="97"/>
      <c r="D405" s="97"/>
      <c r="E405" s="97"/>
      <c r="F405" s="97"/>
      <c r="G405" s="97"/>
      <c r="H405" s="97"/>
      <c r="I405" s="97"/>
      <c r="J405" s="97"/>
      <c r="K405" s="97"/>
      <c r="L405" s="97"/>
      <c r="M405" s="97"/>
      <c r="N405" s="97"/>
      <c r="O405" s="97"/>
      <c r="P405" s="97"/>
      <c r="Q405" s="97"/>
      <c r="R405" s="97"/>
      <c r="S405" s="97"/>
      <c r="T405" s="97"/>
      <c r="U405" s="97"/>
      <c r="V405" s="97"/>
      <c r="W405" s="97"/>
      <c r="X405" s="97"/>
      <c r="Y405" s="97"/>
      <c r="Z405" s="97"/>
    </row>
    <row r="406" spans="1:26">
      <c r="A406" s="97"/>
      <c r="B406" s="97"/>
      <c r="C406" s="97"/>
      <c r="D406" s="97"/>
      <c r="E406" s="97"/>
      <c r="F406" s="97"/>
      <c r="G406" s="97"/>
      <c r="H406" s="97"/>
      <c r="I406" s="97"/>
      <c r="J406" s="97"/>
      <c r="K406" s="97"/>
      <c r="L406" s="97"/>
      <c r="M406" s="97"/>
      <c r="N406" s="97"/>
      <c r="O406" s="97"/>
      <c r="P406" s="97"/>
      <c r="Q406" s="97"/>
      <c r="R406" s="97"/>
      <c r="S406" s="97"/>
      <c r="T406" s="97"/>
      <c r="U406" s="97"/>
      <c r="V406" s="97"/>
      <c r="W406" s="97"/>
      <c r="X406" s="97"/>
      <c r="Y406" s="97"/>
      <c r="Z406" s="97"/>
    </row>
    <row r="407" spans="1:26">
      <c r="A407" s="97"/>
      <c r="B407" s="97"/>
      <c r="C407" s="97"/>
      <c r="D407" s="97"/>
      <c r="E407" s="97"/>
      <c r="F407" s="97"/>
      <c r="G407" s="97"/>
      <c r="H407" s="97"/>
      <c r="I407" s="97"/>
      <c r="J407" s="97"/>
      <c r="K407" s="97"/>
      <c r="L407" s="97"/>
      <c r="M407" s="97"/>
      <c r="N407" s="97"/>
      <c r="O407" s="97"/>
      <c r="P407" s="97"/>
      <c r="Q407" s="97"/>
      <c r="R407" s="97"/>
      <c r="S407" s="97"/>
      <c r="T407" s="97"/>
      <c r="U407" s="97"/>
      <c r="V407" s="97"/>
      <c r="W407" s="97"/>
      <c r="X407" s="97"/>
      <c r="Y407" s="97"/>
      <c r="Z407" s="97"/>
    </row>
    <row r="408" spans="1:26">
      <c r="A408" s="97"/>
      <c r="B408" s="97"/>
      <c r="C408" s="97"/>
      <c r="D408" s="97"/>
      <c r="E408" s="97"/>
      <c r="F408" s="97"/>
      <c r="G408" s="97"/>
      <c r="H408" s="97"/>
      <c r="I408" s="97"/>
      <c r="J408" s="97"/>
      <c r="K408" s="97"/>
      <c r="L408" s="97"/>
      <c r="M408" s="97"/>
      <c r="N408" s="97"/>
      <c r="O408" s="97"/>
      <c r="P408" s="97"/>
      <c r="Q408" s="97"/>
      <c r="R408" s="97"/>
      <c r="S408" s="97"/>
      <c r="T408" s="97"/>
      <c r="U408" s="97"/>
      <c r="V408" s="97"/>
      <c r="W408" s="97"/>
      <c r="X408" s="97"/>
      <c r="Y408" s="97"/>
      <c r="Z408" s="97"/>
    </row>
    <row r="409" spans="1:26">
      <c r="A409" s="97"/>
      <c r="B409" s="97"/>
      <c r="C409" s="97"/>
      <c r="D409" s="97"/>
      <c r="E409" s="97"/>
      <c r="F409" s="97"/>
      <c r="G409" s="97"/>
      <c r="H409" s="97"/>
      <c r="I409" s="97"/>
      <c r="J409" s="97"/>
      <c r="K409" s="97"/>
      <c r="L409" s="97"/>
      <c r="M409" s="97"/>
      <c r="N409" s="97"/>
      <c r="O409" s="97"/>
      <c r="P409" s="97"/>
      <c r="Q409" s="97"/>
      <c r="R409" s="97"/>
      <c r="S409" s="97"/>
      <c r="T409" s="97"/>
      <c r="U409" s="97"/>
      <c r="V409" s="97"/>
      <c r="W409" s="97"/>
      <c r="X409" s="97"/>
      <c r="Y409" s="97"/>
      <c r="Z409" s="97"/>
    </row>
    <row r="410" spans="1:26">
      <c r="A410" s="97"/>
      <c r="B410" s="97"/>
      <c r="C410" s="97"/>
      <c r="D410" s="97"/>
      <c r="E410" s="97"/>
      <c r="F410" s="97"/>
      <c r="G410" s="97"/>
      <c r="H410" s="97"/>
      <c r="I410" s="97"/>
      <c r="J410" s="97"/>
      <c r="K410" s="97"/>
      <c r="L410" s="97"/>
      <c r="M410" s="97"/>
      <c r="N410" s="97"/>
      <c r="O410" s="97"/>
      <c r="P410" s="97"/>
      <c r="Q410" s="97"/>
      <c r="R410" s="97"/>
      <c r="S410" s="97"/>
      <c r="T410" s="97"/>
      <c r="U410" s="97"/>
      <c r="V410" s="97"/>
      <c r="W410" s="97"/>
      <c r="X410" s="97"/>
      <c r="Y410" s="97"/>
      <c r="Z410" s="97"/>
    </row>
    <row r="411" spans="1:26">
      <c r="A411" s="97"/>
      <c r="B411" s="97"/>
      <c r="C411" s="97"/>
      <c r="D411" s="97"/>
      <c r="E411" s="97"/>
      <c r="F411" s="97"/>
      <c r="G411" s="97"/>
      <c r="H411" s="97"/>
      <c r="I411" s="97"/>
      <c r="J411" s="97"/>
      <c r="K411" s="97"/>
      <c r="L411" s="97"/>
      <c r="M411" s="97"/>
      <c r="N411" s="97"/>
      <c r="O411" s="97"/>
      <c r="P411" s="97"/>
      <c r="Q411" s="97"/>
      <c r="R411" s="97"/>
      <c r="S411" s="97"/>
      <c r="T411" s="97"/>
      <c r="U411" s="97"/>
      <c r="V411" s="97"/>
      <c r="W411" s="97"/>
      <c r="X411" s="97"/>
      <c r="Y411" s="97"/>
      <c r="Z411" s="97"/>
    </row>
    <row r="412" spans="1:26">
      <c r="A412" s="97"/>
      <c r="B412" s="97"/>
      <c r="C412" s="97"/>
      <c r="D412" s="97"/>
      <c r="E412" s="97"/>
      <c r="F412" s="97"/>
      <c r="G412" s="97"/>
      <c r="H412" s="97"/>
      <c r="I412" s="97"/>
      <c r="J412" s="97"/>
      <c r="K412" s="97"/>
      <c r="L412" s="97"/>
      <c r="M412" s="97"/>
      <c r="N412" s="97"/>
      <c r="O412" s="97"/>
      <c r="P412" s="97"/>
      <c r="Q412" s="97"/>
      <c r="R412" s="97"/>
      <c r="S412" s="97"/>
      <c r="T412" s="97"/>
      <c r="U412" s="97"/>
      <c r="V412" s="97"/>
      <c r="W412" s="97"/>
      <c r="X412" s="97"/>
      <c r="Y412" s="97"/>
      <c r="Z412" s="97"/>
    </row>
    <row r="413" spans="1:26">
      <c r="A413" s="97"/>
      <c r="B413" s="97"/>
      <c r="C413" s="97"/>
      <c r="D413" s="97"/>
      <c r="E413" s="97"/>
      <c r="F413" s="97"/>
      <c r="G413" s="97"/>
      <c r="H413" s="97"/>
      <c r="I413" s="97"/>
      <c r="J413" s="97"/>
      <c r="K413" s="97"/>
      <c r="L413" s="97"/>
      <c r="M413" s="97"/>
      <c r="N413" s="97"/>
      <c r="O413" s="97"/>
      <c r="P413" s="97"/>
      <c r="Q413" s="97"/>
      <c r="R413" s="97"/>
      <c r="S413" s="97"/>
      <c r="T413" s="97"/>
      <c r="U413" s="97"/>
      <c r="V413" s="97"/>
      <c r="W413" s="97"/>
      <c r="X413" s="97"/>
      <c r="Y413" s="97"/>
      <c r="Z413" s="97"/>
    </row>
    <row r="414" spans="1:26">
      <c r="A414" s="97"/>
      <c r="B414" s="97"/>
      <c r="C414" s="97"/>
      <c r="D414" s="97"/>
      <c r="E414" s="97"/>
      <c r="F414" s="97"/>
      <c r="G414" s="97"/>
      <c r="H414" s="97"/>
      <c r="I414" s="97"/>
      <c r="J414" s="97"/>
      <c r="K414" s="97"/>
      <c r="L414" s="97"/>
      <c r="M414" s="97"/>
      <c r="N414" s="97"/>
      <c r="O414" s="97"/>
      <c r="P414" s="97"/>
      <c r="Q414" s="97"/>
      <c r="R414" s="97"/>
      <c r="S414" s="97"/>
      <c r="T414" s="97"/>
      <c r="U414" s="97"/>
      <c r="V414" s="97"/>
      <c r="W414" s="97"/>
      <c r="X414" s="97"/>
      <c r="Y414" s="97"/>
      <c r="Z414" s="97"/>
    </row>
    <row r="415" spans="1:26">
      <c r="A415" s="97"/>
      <c r="B415" s="97"/>
      <c r="C415" s="97"/>
      <c r="D415" s="97"/>
      <c r="E415" s="97"/>
      <c r="F415" s="97"/>
      <c r="G415" s="97"/>
      <c r="H415" s="97"/>
      <c r="I415" s="97"/>
      <c r="J415" s="97"/>
      <c r="K415" s="97"/>
      <c r="L415" s="97"/>
      <c r="M415" s="97"/>
      <c r="N415" s="97"/>
      <c r="O415" s="97"/>
      <c r="P415" s="97"/>
      <c r="Q415" s="97"/>
      <c r="R415" s="97"/>
      <c r="S415" s="97"/>
      <c r="T415" s="97"/>
      <c r="U415" s="97"/>
      <c r="V415" s="97"/>
      <c r="W415" s="97"/>
      <c r="X415" s="97"/>
      <c r="Y415" s="97"/>
      <c r="Z415" s="97"/>
    </row>
    <row r="416" spans="1:26">
      <c r="A416" s="97"/>
      <c r="B416" s="97"/>
      <c r="C416" s="97"/>
      <c r="D416" s="97"/>
      <c r="E416" s="97"/>
      <c r="F416" s="97"/>
      <c r="G416" s="97"/>
      <c r="H416" s="97"/>
      <c r="I416" s="97"/>
      <c r="J416" s="97"/>
      <c r="K416" s="97"/>
      <c r="L416" s="97"/>
      <c r="M416" s="97"/>
      <c r="N416" s="97"/>
      <c r="O416" s="97"/>
      <c r="P416" s="97"/>
      <c r="Q416" s="97"/>
      <c r="R416" s="97"/>
      <c r="S416" s="97"/>
      <c r="T416" s="97"/>
      <c r="U416" s="97"/>
      <c r="V416" s="97"/>
      <c r="W416" s="97"/>
      <c r="X416" s="97"/>
      <c r="Y416" s="97"/>
      <c r="Z416" s="97"/>
    </row>
    <row r="417" spans="1:26">
      <c r="A417" s="97"/>
      <c r="B417" s="97"/>
      <c r="C417" s="97"/>
      <c r="D417" s="97"/>
      <c r="E417" s="97"/>
      <c r="F417" s="97"/>
      <c r="G417" s="97"/>
      <c r="H417" s="97"/>
      <c r="I417" s="97"/>
      <c r="J417" s="97"/>
      <c r="K417" s="97"/>
      <c r="L417" s="97"/>
      <c r="M417" s="97"/>
      <c r="N417" s="97"/>
      <c r="O417" s="97"/>
      <c r="P417" s="97"/>
      <c r="Q417" s="97"/>
      <c r="R417" s="97"/>
      <c r="S417" s="97"/>
      <c r="T417" s="97"/>
      <c r="U417" s="97"/>
      <c r="V417" s="97"/>
      <c r="W417" s="97"/>
      <c r="X417" s="97"/>
      <c r="Y417" s="97"/>
      <c r="Z417" s="97"/>
    </row>
    <row r="418" spans="1:26">
      <c r="A418" s="97"/>
      <c r="B418" s="97"/>
      <c r="C418" s="97"/>
      <c r="D418" s="97"/>
      <c r="E418" s="97"/>
      <c r="F418" s="97"/>
      <c r="G418" s="97"/>
      <c r="H418" s="97"/>
      <c r="I418" s="97"/>
      <c r="J418" s="97"/>
      <c r="K418" s="97"/>
      <c r="L418" s="97"/>
      <c r="M418" s="97"/>
      <c r="N418" s="97"/>
      <c r="O418" s="97"/>
      <c r="P418" s="97"/>
      <c r="Q418" s="97"/>
      <c r="R418" s="97"/>
      <c r="S418" s="97"/>
      <c r="T418" s="97"/>
      <c r="U418" s="97"/>
      <c r="V418" s="97"/>
      <c r="W418" s="97"/>
      <c r="X418" s="97"/>
      <c r="Y418" s="97"/>
      <c r="Z418" s="97"/>
    </row>
    <row r="419" spans="1:26">
      <c r="A419" s="97"/>
      <c r="B419" s="97"/>
      <c r="C419" s="97"/>
      <c r="D419" s="97"/>
      <c r="E419" s="97"/>
      <c r="F419" s="97"/>
      <c r="G419" s="97"/>
      <c r="H419" s="97"/>
      <c r="I419" s="97"/>
      <c r="J419" s="97"/>
      <c r="K419" s="97"/>
      <c r="L419" s="97"/>
      <c r="M419" s="97"/>
      <c r="N419" s="97"/>
      <c r="O419" s="97"/>
      <c r="P419" s="97"/>
      <c r="Q419" s="97"/>
      <c r="R419" s="97"/>
      <c r="S419" s="97"/>
      <c r="T419" s="97"/>
      <c r="U419" s="97"/>
      <c r="V419" s="97"/>
      <c r="W419" s="97"/>
      <c r="X419" s="97"/>
      <c r="Y419" s="97"/>
      <c r="Z419" s="97"/>
    </row>
    <row r="420" spans="1:26">
      <c r="A420" s="97"/>
      <c r="B420" s="97"/>
      <c r="C420" s="97"/>
      <c r="D420" s="97"/>
      <c r="E420" s="97"/>
      <c r="F420" s="97"/>
      <c r="G420" s="97"/>
      <c r="H420" s="97"/>
      <c r="I420" s="97"/>
      <c r="J420" s="97"/>
      <c r="K420" s="97"/>
      <c r="L420" s="97"/>
      <c r="M420" s="97"/>
      <c r="N420" s="97"/>
      <c r="O420" s="97"/>
      <c r="P420" s="97"/>
      <c r="Q420" s="97"/>
      <c r="R420" s="97"/>
      <c r="S420" s="97"/>
      <c r="T420" s="97"/>
      <c r="U420" s="97"/>
      <c r="V420" s="97"/>
      <c r="W420" s="97"/>
      <c r="X420" s="97"/>
      <c r="Y420" s="97"/>
      <c r="Z420" s="97"/>
    </row>
    <row r="421" spans="1:26">
      <c r="A421" s="97"/>
      <c r="B421" s="97"/>
      <c r="C421" s="97"/>
      <c r="D421" s="97"/>
      <c r="E421" s="97"/>
      <c r="F421" s="97"/>
      <c r="G421" s="97"/>
      <c r="H421" s="97"/>
      <c r="I421" s="97"/>
      <c r="J421" s="97"/>
      <c r="K421" s="97"/>
      <c r="L421" s="97"/>
      <c r="M421" s="97"/>
      <c r="N421" s="97"/>
      <c r="O421" s="97"/>
      <c r="P421" s="97"/>
      <c r="Q421" s="97"/>
      <c r="R421" s="97"/>
      <c r="S421" s="97"/>
      <c r="T421" s="97"/>
      <c r="U421" s="97"/>
      <c r="V421" s="97"/>
      <c r="W421" s="97"/>
      <c r="X421" s="97"/>
      <c r="Y421" s="97"/>
      <c r="Z421" s="97"/>
    </row>
    <row r="422" spans="1:26">
      <c r="A422" s="97"/>
      <c r="B422" s="97"/>
      <c r="C422" s="97"/>
      <c r="D422" s="97"/>
      <c r="E422" s="97"/>
      <c r="F422" s="97"/>
      <c r="G422" s="97"/>
      <c r="H422" s="97"/>
      <c r="I422" s="97"/>
      <c r="J422" s="97"/>
      <c r="K422" s="97"/>
      <c r="L422" s="97"/>
      <c r="M422" s="97"/>
      <c r="N422" s="97"/>
      <c r="O422" s="97"/>
      <c r="P422" s="97"/>
      <c r="Q422" s="97"/>
      <c r="R422" s="97"/>
      <c r="S422" s="97"/>
      <c r="T422" s="97"/>
      <c r="U422" s="97"/>
      <c r="V422" s="97"/>
      <c r="W422" s="97"/>
      <c r="X422" s="97"/>
      <c r="Y422" s="97"/>
      <c r="Z422" s="97"/>
    </row>
    <row r="423" spans="1:26">
      <c r="A423" s="97"/>
      <c r="B423" s="97"/>
      <c r="C423" s="97"/>
      <c r="D423" s="97"/>
      <c r="E423" s="97"/>
      <c r="F423" s="97"/>
      <c r="G423" s="97"/>
      <c r="H423" s="97"/>
      <c r="I423" s="97"/>
      <c r="J423" s="97"/>
      <c r="K423" s="97"/>
      <c r="L423" s="97"/>
      <c r="M423" s="97"/>
      <c r="N423" s="97"/>
      <c r="O423" s="97"/>
      <c r="P423" s="97"/>
      <c r="Q423" s="97"/>
      <c r="R423" s="97"/>
      <c r="S423" s="97"/>
      <c r="T423" s="97"/>
      <c r="U423" s="97"/>
      <c r="V423" s="97"/>
      <c r="W423" s="97"/>
      <c r="X423" s="97"/>
      <c r="Y423" s="97"/>
      <c r="Z423" s="97"/>
    </row>
    <row r="424" spans="1:26">
      <c r="A424" s="97"/>
      <c r="B424" s="97"/>
      <c r="C424" s="97"/>
      <c r="D424" s="97"/>
      <c r="E424" s="97"/>
      <c r="F424" s="97"/>
      <c r="G424" s="97"/>
      <c r="H424" s="97"/>
      <c r="I424" s="97"/>
      <c r="J424" s="97"/>
      <c r="K424" s="97"/>
      <c r="L424" s="97"/>
      <c r="M424" s="97"/>
      <c r="N424" s="97"/>
      <c r="O424" s="97"/>
      <c r="P424" s="97"/>
      <c r="Q424" s="97"/>
      <c r="R424" s="97"/>
      <c r="S424" s="97"/>
      <c r="T424" s="97"/>
      <c r="U424" s="97"/>
      <c r="V424" s="97"/>
      <c r="W424" s="97"/>
      <c r="X424" s="97"/>
      <c r="Y424" s="97"/>
      <c r="Z424" s="97"/>
    </row>
    <row r="425" spans="1:26">
      <c r="A425" s="97"/>
      <c r="B425" s="97"/>
      <c r="C425" s="97"/>
      <c r="D425" s="97"/>
      <c r="E425" s="97"/>
      <c r="F425" s="97"/>
      <c r="G425" s="97"/>
      <c r="H425" s="97"/>
      <c r="I425" s="97"/>
      <c r="J425" s="97"/>
      <c r="K425" s="97"/>
      <c r="L425" s="97"/>
      <c r="M425" s="97"/>
      <c r="N425" s="97"/>
      <c r="O425" s="97"/>
      <c r="P425" s="97"/>
      <c r="Q425" s="97"/>
      <c r="R425" s="97"/>
      <c r="S425" s="97"/>
      <c r="T425" s="97"/>
      <c r="U425" s="97"/>
      <c r="V425" s="97"/>
      <c r="W425" s="97"/>
      <c r="X425" s="97"/>
      <c r="Y425" s="97"/>
      <c r="Z425" s="97"/>
    </row>
    <row r="426" spans="1:26">
      <c r="A426" s="97"/>
      <c r="B426" s="97"/>
      <c r="C426" s="97"/>
      <c r="D426" s="97"/>
      <c r="E426" s="97"/>
      <c r="F426" s="97"/>
      <c r="G426" s="97"/>
      <c r="H426" s="97"/>
      <c r="I426" s="97"/>
      <c r="J426" s="97"/>
      <c r="K426" s="97"/>
      <c r="L426" s="97"/>
      <c r="M426" s="97"/>
      <c r="N426" s="97"/>
      <c r="O426" s="97"/>
      <c r="P426" s="97"/>
      <c r="Q426" s="97"/>
      <c r="R426" s="97"/>
      <c r="S426" s="97"/>
      <c r="T426" s="97"/>
      <c r="U426" s="97"/>
      <c r="V426" s="97"/>
      <c r="W426" s="97"/>
      <c r="X426" s="97"/>
      <c r="Y426" s="97"/>
      <c r="Z426" s="97"/>
    </row>
    <row r="427" spans="1:26">
      <c r="A427" s="97"/>
      <c r="B427" s="97"/>
      <c r="C427" s="97"/>
      <c r="D427" s="97"/>
      <c r="E427" s="97"/>
      <c r="F427" s="97"/>
      <c r="G427" s="97"/>
      <c r="H427" s="97"/>
      <c r="I427" s="97"/>
      <c r="J427" s="97"/>
      <c r="K427" s="97"/>
      <c r="L427" s="97"/>
      <c r="M427" s="97"/>
      <c r="N427" s="97"/>
      <c r="O427" s="97"/>
      <c r="P427" s="97"/>
      <c r="Q427" s="97"/>
      <c r="R427" s="97"/>
      <c r="S427" s="97"/>
      <c r="T427" s="97"/>
      <c r="U427" s="97"/>
      <c r="V427" s="97"/>
      <c r="W427" s="97"/>
      <c r="X427" s="97"/>
      <c r="Y427" s="97"/>
      <c r="Z427" s="97"/>
    </row>
    <row r="428" spans="1:26">
      <c r="A428" s="97"/>
      <c r="B428" s="97"/>
      <c r="C428" s="97"/>
      <c r="D428" s="97"/>
      <c r="E428" s="97"/>
      <c r="F428" s="97"/>
      <c r="G428" s="97"/>
      <c r="H428" s="97"/>
      <c r="I428" s="97"/>
      <c r="J428" s="97"/>
      <c r="K428" s="97"/>
      <c r="L428" s="97"/>
      <c r="M428" s="97"/>
      <c r="N428" s="97"/>
      <c r="O428" s="97"/>
      <c r="P428" s="97"/>
      <c r="Q428" s="97"/>
      <c r="R428" s="97"/>
      <c r="S428" s="97"/>
      <c r="T428" s="97"/>
      <c r="U428" s="97"/>
      <c r="V428" s="97"/>
      <c r="W428" s="97"/>
      <c r="X428" s="97"/>
      <c r="Y428" s="97"/>
      <c r="Z428" s="97"/>
    </row>
    <row r="429" spans="1:26">
      <c r="A429" s="97"/>
      <c r="B429" s="97"/>
      <c r="C429" s="97"/>
      <c r="D429" s="97"/>
      <c r="E429" s="97"/>
      <c r="F429" s="97"/>
      <c r="G429" s="97"/>
      <c r="H429" s="97"/>
      <c r="I429" s="97"/>
      <c r="J429" s="97"/>
      <c r="K429" s="97"/>
      <c r="L429" s="97"/>
      <c r="M429" s="97"/>
      <c r="N429" s="97"/>
      <c r="O429" s="97"/>
      <c r="P429" s="97"/>
      <c r="Q429" s="97"/>
      <c r="R429" s="97"/>
      <c r="S429" s="97"/>
      <c r="T429" s="97"/>
      <c r="U429" s="97"/>
      <c r="V429" s="97"/>
      <c r="W429" s="97"/>
      <c r="X429" s="97"/>
      <c r="Y429" s="97"/>
      <c r="Z429" s="97"/>
    </row>
    <row r="430" spans="1:26">
      <c r="A430" s="97"/>
      <c r="B430" s="97"/>
      <c r="C430" s="97"/>
      <c r="D430" s="97"/>
      <c r="E430" s="97"/>
      <c r="F430" s="97"/>
      <c r="G430" s="97"/>
      <c r="H430" s="97"/>
      <c r="I430" s="97"/>
      <c r="J430" s="97"/>
      <c r="K430" s="97"/>
      <c r="L430" s="97"/>
      <c r="M430" s="97"/>
      <c r="N430" s="97"/>
      <c r="O430" s="97"/>
      <c r="P430" s="97"/>
      <c r="Q430" s="97"/>
      <c r="R430" s="97"/>
      <c r="S430" s="97"/>
      <c r="T430" s="97"/>
      <c r="U430" s="97"/>
      <c r="V430" s="97"/>
      <c r="W430" s="97"/>
      <c r="X430" s="97"/>
      <c r="Y430" s="97"/>
      <c r="Z430" s="97"/>
    </row>
    <row r="431" spans="1:26">
      <c r="A431" s="97"/>
      <c r="B431" s="97"/>
      <c r="C431" s="97"/>
      <c r="D431" s="97"/>
      <c r="E431" s="97"/>
      <c r="F431" s="97"/>
      <c r="G431" s="97"/>
      <c r="H431" s="97"/>
      <c r="I431" s="97"/>
      <c r="J431" s="97"/>
      <c r="K431" s="97"/>
      <c r="L431" s="97"/>
      <c r="M431" s="97"/>
      <c r="N431" s="97"/>
      <c r="O431" s="97"/>
      <c r="P431" s="97"/>
      <c r="Q431" s="97"/>
      <c r="R431" s="97"/>
      <c r="S431" s="97"/>
      <c r="T431" s="97"/>
      <c r="U431" s="97"/>
      <c r="V431" s="97"/>
      <c r="W431" s="97"/>
      <c r="X431" s="97"/>
      <c r="Y431" s="97"/>
      <c r="Z431" s="97"/>
    </row>
    <row r="432" spans="1:26">
      <c r="A432" s="97"/>
      <c r="B432" s="97"/>
      <c r="C432" s="97"/>
      <c r="D432" s="97"/>
      <c r="E432" s="97"/>
      <c r="F432" s="97"/>
      <c r="G432" s="97"/>
      <c r="H432" s="97"/>
      <c r="I432" s="97"/>
      <c r="J432" s="97"/>
      <c r="K432" s="97"/>
      <c r="L432" s="97"/>
      <c r="M432" s="97"/>
      <c r="N432" s="97"/>
      <c r="O432" s="97"/>
      <c r="P432" s="97"/>
      <c r="Q432" s="97"/>
      <c r="R432" s="97"/>
      <c r="S432" s="97"/>
      <c r="T432" s="97"/>
      <c r="U432" s="97"/>
      <c r="V432" s="97"/>
      <c r="W432" s="97"/>
      <c r="X432" s="97"/>
      <c r="Y432" s="97"/>
      <c r="Z432" s="97"/>
    </row>
    <row r="433" spans="1:26">
      <c r="A433" s="97"/>
      <c r="B433" s="97"/>
      <c r="C433" s="97"/>
      <c r="D433" s="97"/>
      <c r="E433" s="97"/>
      <c r="F433" s="97"/>
      <c r="G433" s="97"/>
      <c r="H433" s="97"/>
      <c r="I433" s="97"/>
      <c r="J433" s="97"/>
      <c r="K433" s="97"/>
      <c r="L433" s="97"/>
      <c r="M433" s="97"/>
      <c r="N433" s="97"/>
      <c r="O433" s="97"/>
      <c r="P433" s="97"/>
      <c r="Q433" s="97"/>
      <c r="R433" s="97"/>
      <c r="S433" s="97"/>
      <c r="T433" s="97"/>
      <c r="U433" s="97"/>
      <c r="V433" s="97"/>
      <c r="W433" s="97"/>
      <c r="X433" s="97"/>
      <c r="Y433" s="97"/>
      <c r="Z433" s="97"/>
    </row>
    <row r="434" spans="1:26">
      <c r="A434" s="97"/>
      <c r="B434" s="97"/>
      <c r="C434" s="97"/>
      <c r="D434" s="97"/>
      <c r="E434" s="97"/>
      <c r="F434" s="97"/>
      <c r="G434" s="97"/>
      <c r="H434" s="97"/>
      <c r="I434" s="97"/>
      <c r="J434" s="97"/>
      <c r="K434" s="97"/>
      <c r="L434" s="97"/>
      <c r="M434" s="97"/>
      <c r="N434" s="97"/>
      <c r="O434" s="97"/>
      <c r="P434" s="97"/>
      <c r="Q434" s="97"/>
      <c r="R434" s="97"/>
      <c r="S434" s="97"/>
      <c r="T434" s="97"/>
      <c r="U434" s="97"/>
      <c r="V434" s="97"/>
      <c r="W434" s="97"/>
      <c r="X434" s="97"/>
      <c r="Y434" s="97"/>
      <c r="Z434" s="97"/>
    </row>
    <row r="435" spans="1:26">
      <c r="A435" s="97"/>
      <c r="B435" s="97"/>
      <c r="C435" s="97"/>
      <c r="D435" s="97"/>
      <c r="E435" s="97"/>
      <c r="F435" s="97"/>
      <c r="G435" s="97"/>
      <c r="H435" s="97"/>
      <c r="I435" s="97"/>
      <c r="J435" s="97"/>
      <c r="K435" s="97"/>
      <c r="L435" s="97"/>
      <c r="M435" s="97"/>
      <c r="N435" s="97"/>
      <c r="O435" s="97"/>
      <c r="P435" s="97"/>
      <c r="Q435" s="97"/>
      <c r="R435" s="97"/>
      <c r="S435" s="97"/>
      <c r="T435" s="97"/>
      <c r="U435" s="97"/>
      <c r="V435" s="97"/>
      <c r="W435" s="97"/>
      <c r="X435" s="97"/>
      <c r="Y435" s="97"/>
      <c r="Z435" s="97"/>
    </row>
    <row r="436" spans="1:26">
      <c r="A436" s="97"/>
      <c r="B436" s="97"/>
      <c r="C436" s="97"/>
      <c r="D436" s="97"/>
      <c r="E436" s="97"/>
      <c r="F436" s="97"/>
      <c r="G436" s="97"/>
      <c r="H436" s="97"/>
      <c r="I436" s="97"/>
      <c r="J436" s="97"/>
      <c r="K436" s="97"/>
      <c r="L436" s="97"/>
      <c r="M436" s="97"/>
      <c r="N436" s="97"/>
      <c r="O436" s="97"/>
      <c r="P436" s="97"/>
      <c r="Q436" s="97"/>
      <c r="R436" s="97"/>
      <c r="S436" s="97"/>
      <c r="T436" s="97"/>
      <c r="U436" s="97"/>
      <c r="V436" s="97"/>
      <c r="W436" s="97"/>
      <c r="X436" s="97"/>
      <c r="Y436" s="97"/>
      <c r="Z436" s="97"/>
    </row>
    <row r="437" spans="1:26">
      <c r="A437" s="97"/>
      <c r="B437" s="97"/>
      <c r="C437" s="97"/>
      <c r="D437" s="97"/>
      <c r="E437" s="97"/>
      <c r="F437" s="97"/>
      <c r="G437" s="97"/>
      <c r="H437" s="97"/>
      <c r="I437" s="97"/>
      <c r="J437" s="97"/>
      <c r="K437" s="97"/>
      <c r="L437" s="97"/>
      <c r="M437" s="97"/>
      <c r="N437" s="97"/>
      <c r="O437" s="97"/>
      <c r="P437" s="97"/>
      <c r="Q437" s="97"/>
      <c r="R437" s="97"/>
      <c r="S437" s="97"/>
      <c r="T437" s="97"/>
      <c r="U437" s="97"/>
      <c r="V437" s="97"/>
      <c r="W437" s="97"/>
      <c r="X437" s="97"/>
      <c r="Y437" s="97"/>
      <c r="Z437" s="97"/>
    </row>
    <row r="438" spans="1:26">
      <c r="A438" s="97"/>
      <c r="B438" s="97"/>
      <c r="C438" s="97"/>
      <c r="D438" s="97"/>
      <c r="E438" s="97"/>
      <c r="F438" s="97"/>
      <c r="G438" s="97"/>
      <c r="H438" s="97"/>
      <c r="I438" s="97"/>
      <c r="J438" s="97"/>
      <c r="K438" s="97"/>
      <c r="L438" s="97"/>
      <c r="M438" s="97"/>
      <c r="N438" s="97"/>
      <c r="O438" s="97"/>
      <c r="P438" s="97"/>
      <c r="Q438" s="97"/>
      <c r="R438" s="97"/>
      <c r="S438" s="97"/>
      <c r="T438" s="97"/>
      <c r="U438" s="97"/>
      <c r="V438" s="97"/>
      <c r="W438" s="97"/>
      <c r="X438" s="97"/>
      <c r="Y438" s="97"/>
      <c r="Z438" s="97"/>
    </row>
    <row r="439" spans="1:26">
      <c r="A439" s="97"/>
      <c r="B439" s="97"/>
      <c r="C439" s="97"/>
      <c r="D439" s="97"/>
      <c r="E439" s="97"/>
      <c r="F439" s="97"/>
      <c r="G439" s="97"/>
      <c r="H439" s="97"/>
      <c r="I439" s="97"/>
      <c r="J439" s="97"/>
      <c r="K439" s="97"/>
      <c r="L439" s="97"/>
      <c r="M439" s="97"/>
      <c r="N439" s="97"/>
      <c r="O439" s="97"/>
      <c r="P439" s="97"/>
      <c r="Q439" s="97"/>
      <c r="R439" s="97"/>
      <c r="S439" s="97"/>
      <c r="T439" s="97"/>
      <c r="U439" s="97"/>
      <c r="V439" s="97"/>
      <c r="W439" s="97"/>
      <c r="X439" s="97"/>
      <c r="Y439" s="97"/>
      <c r="Z439" s="97"/>
    </row>
    <row r="440" spans="1:26">
      <c r="A440" s="97"/>
      <c r="B440" s="97"/>
      <c r="C440" s="97"/>
      <c r="D440" s="97"/>
      <c r="E440" s="97"/>
      <c r="F440" s="97"/>
      <c r="G440" s="97"/>
      <c r="H440" s="97"/>
      <c r="I440" s="97"/>
      <c r="J440" s="97"/>
      <c r="K440" s="97"/>
      <c r="L440" s="97"/>
      <c r="M440" s="97"/>
      <c r="N440" s="97"/>
      <c r="O440" s="97"/>
      <c r="P440" s="97"/>
      <c r="Q440" s="97"/>
      <c r="R440" s="97"/>
      <c r="S440" s="97"/>
      <c r="T440" s="97"/>
      <c r="U440" s="97"/>
      <c r="V440" s="97"/>
      <c r="W440" s="97"/>
      <c r="X440" s="97"/>
      <c r="Y440" s="97"/>
      <c r="Z440" s="97"/>
    </row>
    <row r="441" spans="1:26">
      <c r="A441" s="97"/>
      <c r="B441" s="97"/>
      <c r="C441" s="97"/>
      <c r="D441" s="97"/>
      <c r="E441" s="97"/>
      <c r="F441" s="97"/>
      <c r="G441" s="97"/>
      <c r="H441" s="97"/>
      <c r="I441" s="97"/>
      <c r="J441" s="97"/>
      <c r="K441" s="97"/>
      <c r="L441" s="97"/>
      <c r="M441" s="97"/>
      <c r="N441" s="97"/>
      <c r="O441" s="97"/>
      <c r="P441" s="97"/>
      <c r="Q441" s="97"/>
      <c r="R441" s="97"/>
      <c r="S441" s="97"/>
      <c r="T441" s="97"/>
      <c r="U441" s="97"/>
      <c r="V441" s="97"/>
      <c r="W441" s="97"/>
      <c r="X441" s="97"/>
      <c r="Y441" s="97"/>
      <c r="Z441" s="97"/>
    </row>
    <row r="442" spans="1:26">
      <c r="A442" s="97"/>
      <c r="B442" s="97"/>
      <c r="C442" s="97"/>
      <c r="D442" s="97"/>
      <c r="E442" s="97"/>
      <c r="F442" s="97"/>
      <c r="G442" s="97"/>
      <c r="H442" s="97"/>
      <c r="I442" s="97"/>
      <c r="J442" s="97"/>
      <c r="K442" s="97"/>
      <c r="L442" s="97"/>
      <c r="M442" s="97"/>
      <c r="N442" s="97"/>
      <c r="O442" s="97"/>
      <c r="P442" s="97"/>
      <c r="Q442" s="97"/>
      <c r="R442" s="97"/>
      <c r="S442" s="97"/>
      <c r="T442" s="97"/>
      <c r="U442" s="97"/>
      <c r="V442" s="97"/>
      <c r="W442" s="97"/>
      <c r="X442" s="97"/>
      <c r="Y442" s="97"/>
      <c r="Z442" s="97"/>
    </row>
    <row r="443" spans="1:26">
      <c r="A443" s="97"/>
      <c r="B443" s="97"/>
      <c r="C443" s="97"/>
      <c r="D443" s="97"/>
      <c r="E443" s="97"/>
      <c r="F443" s="97"/>
      <c r="G443" s="97"/>
      <c r="H443" s="97"/>
      <c r="I443" s="97"/>
      <c r="J443" s="97"/>
      <c r="K443" s="97"/>
      <c r="L443" s="97"/>
      <c r="M443" s="97"/>
      <c r="N443" s="97"/>
      <c r="O443" s="97"/>
      <c r="P443" s="97"/>
      <c r="Q443" s="97"/>
      <c r="R443" s="97"/>
      <c r="S443" s="97"/>
      <c r="T443" s="97"/>
      <c r="U443" s="97"/>
      <c r="V443" s="97"/>
      <c r="W443" s="97"/>
      <c r="X443" s="97"/>
      <c r="Y443" s="97"/>
      <c r="Z443" s="97"/>
    </row>
    <row r="444" spans="1:26">
      <c r="A444" s="97"/>
      <c r="B444" s="97"/>
      <c r="C444" s="97"/>
      <c r="D444" s="97"/>
      <c r="E444" s="97"/>
      <c r="F444" s="97"/>
      <c r="G444" s="97"/>
      <c r="H444" s="97"/>
      <c r="I444" s="97"/>
      <c r="J444" s="97"/>
      <c r="K444" s="97"/>
      <c r="L444" s="97"/>
      <c r="M444" s="97"/>
      <c r="N444" s="97"/>
      <c r="O444" s="97"/>
      <c r="P444" s="97"/>
      <c r="Q444" s="97"/>
      <c r="R444" s="97"/>
      <c r="S444" s="97"/>
      <c r="T444" s="97"/>
      <c r="U444" s="97"/>
      <c r="V444" s="97"/>
      <c r="W444" s="97"/>
      <c r="X444" s="97"/>
      <c r="Y444" s="97"/>
      <c r="Z444" s="97"/>
    </row>
    <row r="445" spans="1:26">
      <c r="A445" s="97"/>
      <c r="B445" s="97"/>
      <c r="C445" s="97"/>
      <c r="D445" s="97"/>
      <c r="E445" s="97"/>
      <c r="F445" s="97"/>
      <c r="G445" s="97"/>
      <c r="H445" s="97"/>
      <c r="I445" s="97"/>
      <c r="J445" s="97"/>
      <c r="K445" s="97"/>
      <c r="L445" s="97"/>
      <c r="M445" s="97"/>
      <c r="N445" s="97"/>
      <c r="O445" s="97"/>
      <c r="P445" s="97"/>
      <c r="Q445" s="97"/>
      <c r="R445" s="97"/>
      <c r="S445" s="97"/>
      <c r="T445" s="97"/>
      <c r="U445" s="97"/>
      <c r="V445" s="97"/>
      <c r="W445" s="97"/>
      <c r="X445" s="97"/>
      <c r="Y445" s="97"/>
      <c r="Z445" s="97"/>
    </row>
    <row r="446" spans="1:26">
      <c r="A446" s="97"/>
      <c r="B446" s="97"/>
      <c r="C446" s="97"/>
      <c r="D446" s="97"/>
      <c r="E446" s="97"/>
      <c r="F446" s="97"/>
      <c r="G446" s="97"/>
      <c r="H446" s="97"/>
      <c r="I446" s="97"/>
      <c r="J446" s="97"/>
      <c r="K446" s="97"/>
      <c r="L446" s="97"/>
      <c r="M446" s="97"/>
      <c r="N446" s="97"/>
      <c r="O446" s="97"/>
      <c r="P446" s="97"/>
      <c r="Q446" s="97"/>
      <c r="R446" s="97"/>
      <c r="S446" s="97"/>
      <c r="T446" s="97"/>
      <c r="U446" s="97"/>
      <c r="V446" s="97"/>
      <c r="W446" s="97"/>
      <c r="X446" s="97"/>
      <c r="Y446" s="97"/>
      <c r="Z446" s="97"/>
    </row>
    <row r="447" spans="1:26">
      <c r="A447" s="97"/>
      <c r="B447" s="97"/>
      <c r="C447" s="97"/>
      <c r="D447" s="97"/>
      <c r="E447" s="97"/>
      <c r="F447" s="97"/>
      <c r="G447" s="97"/>
      <c r="H447" s="97"/>
      <c r="I447" s="97"/>
      <c r="J447" s="97"/>
      <c r="K447" s="97"/>
      <c r="L447" s="97"/>
      <c r="M447" s="97"/>
      <c r="N447" s="97"/>
      <c r="O447" s="97"/>
      <c r="P447" s="97"/>
      <c r="Q447" s="97"/>
      <c r="R447" s="97"/>
      <c r="S447" s="97"/>
      <c r="T447" s="97"/>
      <c r="U447" s="97"/>
      <c r="V447" s="97"/>
      <c r="W447" s="97"/>
      <c r="X447" s="97"/>
      <c r="Y447" s="97"/>
      <c r="Z447" s="97"/>
    </row>
    <row r="448" spans="1:26">
      <c r="A448" s="97"/>
      <c r="B448" s="97"/>
      <c r="C448" s="97"/>
      <c r="D448" s="97"/>
      <c r="E448" s="97"/>
      <c r="F448" s="97"/>
      <c r="G448" s="97"/>
      <c r="H448" s="97"/>
      <c r="I448" s="97"/>
      <c r="J448" s="97"/>
      <c r="K448" s="97"/>
      <c r="L448" s="97"/>
      <c r="M448" s="97"/>
      <c r="N448" s="97"/>
      <c r="O448" s="97"/>
      <c r="P448" s="97"/>
      <c r="Q448" s="97"/>
      <c r="R448" s="97"/>
      <c r="S448" s="97"/>
      <c r="T448" s="97"/>
      <c r="U448" s="97"/>
      <c r="V448" s="97"/>
      <c r="W448" s="97"/>
      <c r="X448" s="97"/>
      <c r="Y448" s="97"/>
      <c r="Z448" s="97"/>
    </row>
    <row r="449" spans="1:26">
      <c r="A449" s="97"/>
      <c r="B449" s="97"/>
      <c r="C449" s="97"/>
      <c r="D449" s="97"/>
      <c r="E449" s="97"/>
      <c r="F449" s="97"/>
      <c r="G449" s="97"/>
      <c r="H449" s="97"/>
      <c r="I449" s="97"/>
      <c r="J449" s="97"/>
      <c r="K449" s="97"/>
      <c r="L449" s="97"/>
      <c r="M449" s="97"/>
      <c r="N449" s="97"/>
      <c r="O449" s="97"/>
      <c r="P449" s="97"/>
      <c r="Q449" s="97"/>
      <c r="R449" s="97"/>
      <c r="S449" s="97"/>
      <c r="T449" s="97"/>
      <c r="U449" s="97"/>
      <c r="V449" s="97"/>
      <c r="W449" s="97"/>
      <c r="X449" s="97"/>
      <c r="Y449" s="97"/>
      <c r="Z449" s="97"/>
    </row>
    <row r="450" spans="1:26">
      <c r="A450" s="97"/>
      <c r="B450" s="97"/>
      <c r="C450" s="97"/>
      <c r="D450" s="97"/>
      <c r="E450" s="97"/>
      <c r="F450" s="97"/>
      <c r="G450" s="97"/>
      <c r="H450" s="97"/>
      <c r="I450" s="97"/>
      <c r="J450" s="97"/>
      <c r="K450" s="97"/>
      <c r="L450" s="97"/>
      <c r="M450" s="97"/>
      <c r="N450" s="97"/>
      <c r="O450" s="97"/>
      <c r="P450" s="97"/>
      <c r="Q450" s="97"/>
      <c r="R450" s="97"/>
      <c r="S450" s="97"/>
      <c r="T450" s="97"/>
      <c r="U450" s="97"/>
      <c r="V450" s="97"/>
      <c r="W450" s="97"/>
      <c r="X450" s="97"/>
      <c r="Y450" s="97"/>
      <c r="Z450" s="97"/>
    </row>
    <row r="451" spans="1:26">
      <c r="A451" s="97"/>
      <c r="B451" s="97"/>
      <c r="C451" s="97"/>
      <c r="D451" s="97"/>
      <c r="E451" s="97"/>
      <c r="F451" s="97"/>
      <c r="G451" s="97"/>
      <c r="H451" s="97"/>
      <c r="I451" s="97"/>
      <c r="J451" s="97"/>
      <c r="K451" s="97"/>
      <c r="L451" s="97"/>
      <c r="M451" s="97"/>
      <c r="N451" s="97"/>
      <c r="O451" s="97"/>
      <c r="P451" s="97"/>
      <c r="Q451" s="97"/>
      <c r="R451" s="97"/>
      <c r="S451" s="97"/>
      <c r="T451" s="97"/>
      <c r="U451" s="97"/>
      <c r="V451" s="97"/>
      <c r="W451" s="97"/>
      <c r="X451" s="97"/>
      <c r="Y451" s="97"/>
      <c r="Z451" s="97"/>
    </row>
    <row r="452" spans="1:26">
      <c r="A452" s="97"/>
      <c r="B452" s="97"/>
      <c r="C452" s="97"/>
      <c r="D452" s="97"/>
      <c r="E452" s="97"/>
      <c r="F452" s="97"/>
      <c r="G452" s="97"/>
      <c r="H452" s="97"/>
      <c r="I452" s="97"/>
      <c r="J452" s="97"/>
      <c r="K452" s="97"/>
      <c r="L452" s="97"/>
      <c r="M452" s="97"/>
      <c r="N452" s="97"/>
      <c r="O452" s="97"/>
      <c r="P452" s="97"/>
      <c r="Q452" s="97"/>
      <c r="R452" s="97"/>
      <c r="S452" s="97"/>
      <c r="T452" s="97"/>
      <c r="U452" s="97"/>
      <c r="V452" s="97"/>
      <c r="W452" s="97"/>
      <c r="X452" s="97"/>
      <c r="Y452" s="97"/>
      <c r="Z452" s="97"/>
    </row>
    <row r="453" spans="1:26">
      <c r="A453" s="97"/>
      <c r="B453" s="97"/>
      <c r="C453" s="97"/>
      <c r="D453" s="97"/>
      <c r="E453" s="97"/>
      <c r="F453" s="97"/>
      <c r="G453" s="97"/>
      <c r="H453" s="97"/>
      <c r="I453" s="97"/>
      <c r="J453" s="97"/>
      <c r="K453" s="97"/>
      <c r="L453" s="97"/>
      <c r="M453" s="97"/>
      <c r="N453" s="97"/>
      <c r="O453" s="97"/>
      <c r="P453" s="97"/>
      <c r="Q453" s="97"/>
      <c r="R453" s="97"/>
      <c r="S453" s="97"/>
      <c r="T453" s="97"/>
      <c r="U453" s="97"/>
      <c r="V453" s="97"/>
      <c r="W453" s="97"/>
      <c r="X453" s="97"/>
      <c r="Y453" s="97"/>
      <c r="Z453" s="97"/>
    </row>
    <row r="454" spans="1:26">
      <c r="A454" s="97"/>
      <c r="B454" s="97"/>
      <c r="C454" s="97"/>
      <c r="D454" s="97"/>
      <c r="E454" s="97"/>
      <c r="F454" s="97"/>
      <c r="G454" s="97"/>
      <c r="H454" s="97"/>
      <c r="I454" s="97"/>
      <c r="J454" s="97"/>
      <c r="K454" s="97"/>
      <c r="L454" s="97"/>
      <c r="M454" s="97"/>
      <c r="N454" s="97"/>
      <c r="O454" s="97"/>
      <c r="P454" s="97"/>
      <c r="Q454" s="97"/>
      <c r="R454" s="97"/>
      <c r="S454" s="97"/>
      <c r="T454" s="97"/>
      <c r="U454" s="97"/>
      <c r="V454" s="97"/>
      <c r="W454" s="97"/>
      <c r="X454" s="97"/>
      <c r="Y454" s="97"/>
      <c r="Z454" s="97"/>
    </row>
    <row r="455" spans="1:26">
      <c r="A455" s="97"/>
      <c r="B455" s="97"/>
      <c r="C455" s="97"/>
      <c r="D455" s="97"/>
      <c r="E455" s="97"/>
      <c r="F455" s="97"/>
      <c r="G455" s="97"/>
      <c r="H455" s="97"/>
      <c r="I455" s="97"/>
      <c r="J455" s="97"/>
      <c r="K455" s="97"/>
      <c r="L455" s="97"/>
      <c r="M455" s="97"/>
      <c r="N455" s="97"/>
      <c r="O455" s="97"/>
      <c r="P455" s="97"/>
      <c r="Q455" s="97"/>
      <c r="R455" s="97"/>
      <c r="S455" s="97"/>
      <c r="T455" s="97"/>
      <c r="U455" s="97"/>
      <c r="V455" s="97"/>
      <c r="W455" s="97"/>
      <c r="X455" s="97"/>
      <c r="Y455" s="97"/>
      <c r="Z455" s="97"/>
    </row>
    <row r="456" spans="1:26">
      <c r="A456" s="97"/>
      <c r="B456" s="97"/>
      <c r="C456" s="97"/>
      <c r="D456" s="97"/>
      <c r="E456" s="97"/>
      <c r="F456" s="97"/>
      <c r="G456" s="97"/>
      <c r="H456" s="97"/>
      <c r="I456" s="97"/>
      <c r="J456" s="97"/>
      <c r="K456" s="97"/>
      <c r="L456" s="97"/>
      <c r="M456" s="97"/>
      <c r="N456" s="97"/>
      <c r="O456" s="97"/>
      <c r="P456" s="97"/>
      <c r="Q456" s="97"/>
      <c r="R456" s="97"/>
      <c r="S456" s="97"/>
      <c r="T456" s="97"/>
      <c r="U456" s="97"/>
      <c r="V456" s="97"/>
      <c r="W456" s="97"/>
      <c r="X456" s="97"/>
      <c r="Y456" s="97"/>
      <c r="Z456" s="97"/>
    </row>
    <row r="457" spans="1:26">
      <c r="A457" s="97"/>
      <c r="B457" s="97"/>
      <c r="C457" s="97"/>
      <c r="D457" s="97"/>
      <c r="E457" s="97"/>
      <c r="F457" s="97"/>
      <c r="G457" s="97"/>
      <c r="H457" s="97"/>
      <c r="I457" s="97"/>
      <c r="J457" s="97"/>
      <c r="K457" s="97"/>
      <c r="L457" s="97"/>
      <c r="M457" s="97"/>
      <c r="N457" s="97"/>
      <c r="O457" s="97"/>
      <c r="P457" s="97"/>
      <c r="Q457" s="97"/>
      <c r="R457" s="97"/>
      <c r="S457" s="97"/>
      <c r="T457" s="97"/>
      <c r="U457" s="97"/>
      <c r="V457" s="97"/>
      <c r="W457" s="97"/>
      <c r="X457" s="97"/>
      <c r="Y457" s="97"/>
      <c r="Z457" s="97"/>
    </row>
    <row r="458" spans="1:26">
      <c r="A458" s="97"/>
      <c r="B458" s="97"/>
      <c r="C458" s="97"/>
      <c r="D458" s="97"/>
      <c r="E458" s="97"/>
      <c r="F458" s="97"/>
      <c r="G458" s="97"/>
      <c r="H458" s="97"/>
      <c r="I458" s="97"/>
      <c r="J458" s="97"/>
      <c r="K458" s="97"/>
      <c r="L458" s="97"/>
      <c r="M458" s="97"/>
      <c r="N458" s="97"/>
      <c r="O458" s="97"/>
      <c r="P458" s="97"/>
      <c r="Q458" s="97"/>
      <c r="R458" s="97"/>
      <c r="S458" s="97"/>
      <c r="T458" s="97"/>
      <c r="U458" s="97"/>
      <c r="V458" s="97"/>
      <c r="W458" s="97"/>
      <c r="X458" s="97"/>
      <c r="Y458" s="97"/>
      <c r="Z458" s="97"/>
    </row>
    <row r="459" spans="1:26">
      <c r="A459" s="97"/>
      <c r="B459" s="97"/>
      <c r="C459" s="97"/>
      <c r="D459" s="97"/>
      <c r="E459" s="97"/>
      <c r="F459" s="97"/>
      <c r="G459" s="97"/>
      <c r="H459" s="97"/>
      <c r="I459" s="97"/>
      <c r="J459" s="97"/>
      <c r="K459" s="97"/>
      <c r="L459" s="97"/>
      <c r="M459" s="97"/>
      <c r="N459" s="97"/>
      <c r="O459" s="97"/>
      <c r="P459" s="97"/>
      <c r="Q459" s="97"/>
      <c r="R459" s="97"/>
      <c r="S459" s="97"/>
      <c r="T459" s="97"/>
      <c r="U459" s="97"/>
      <c r="V459" s="97"/>
      <c r="W459" s="97"/>
      <c r="X459" s="97"/>
      <c r="Y459" s="97"/>
      <c r="Z459" s="97"/>
    </row>
    <row r="460" spans="1:26">
      <c r="A460" s="97"/>
      <c r="B460" s="97"/>
      <c r="C460" s="97"/>
      <c r="D460" s="97"/>
      <c r="E460" s="97"/>
      <c r="F460" s="97"/>
      <c r="G460" s="97"/>
      <c r="H460" s="97"/>
      <c r="I460" s="97"/>
      <c r="J460" s="97"/>
      <c r="K460" s="97"/>
      <c r="L460" s="97"/>
      <c r="M460" s="97"/>
      <c r="N460" s="97"/>
      <c r="O460" s="97"/>
      <c r="P460" s="97"/>
      <c r="Q460" s="97"/>
      <c r="R460" s="97"/>
      <c r="S460" s="97"/>
      <c r="T460" s="97"/>
      <c r="U460" s="97"/>
      <c r="V460" s="97"/>
      <c r="W460" s="97"/>
      <c r="X460" s="97"/>
      <c r="Y460" s="97"/>
      <c r="Z460" s="97"/>
    </row>
    <row r="461" spans="1:26">
      <c r="A461" s="97"/>
      <c r="B461" s="97"/>
      <c r="C461" s="97"/>
      <c r="D461" s="97"/>
      <c r="E461" s="97"/>
      <c r="F461" s="97"/>
      <c r="G461" s="97"/>
      <c r="H461" s="97"/>
      <c r="I461" s="97"/>
      <c r="J461" s="97"/>
      <c r="K461" s="97"/>
      <c r="L461" s="97"/>
      <c r="M461" s="97"/>
      <c r="N461" s="97"/>
      <c r="O461" s="97"/>
      <c r="P461" s="97"/>
      <c r="Q461" s="97"/>
      <c r="R461" s="97"/>
      <c r="S461" s="97"/>
      <c r="T461" s="97"/>
      <c r="U461" s="97"/>
      <c r="V461" s="97"/>
      <c r="W461" s="97"/>
      <c r="X461" s="97"/>
      <c r="Y461" s="97"/>
      <c r="Z461" s="97"/>
    </row>
    <row r="462" spans="1:26">
      <c r="A462" s="97"/>
      <c r="B462" s="97"/>
      <c r="C462" s="97"/>
      <c r="D462" s="97"/>
      <c r="E462" s="97"/>
      <c r="F462" s="97"/>
      <c r="G462" s="97"/>
      <c r="H462" s="97"/>
      <c r="I462" s="97"/>
      <c r="J462" s="97"/>
      <c r="K462" s="97"/>
      <c r="L462" s="97"/>
      <c r="M462" s="97"/>
      <c r="N462" s="97"/>
      <c r="O462" s="97"/>
      <c r="P462" s="97"/>
      <c r="Q462" s="97"/>
      <c r="R462" s="97"/>
      <c r="S462" s="97"/>
      <c r="T462" s="97"/>
      <c r="U462" s="97"/>
      <c r="V462" s="97"/>
      <c r="W462" s="97"/>
      <c r="X462" s="97"/>
      <c r="Y462" s="97"/>
      <c r="Z462" s="97"/>
    </row>
    <row r="463" spans="1:26">
      <c r="A463" s="97"/>
      <c r="B463" s="97"/>
      <c r="C463" s="97"/>
      <c r="D463" s="97"/>
      <c r="E463" s="97"/>
      <c r="F463" s="97"/>
      <c r="G463" s="97"/>
      <c r="H463" s="97"/>
      <c r="I463" s="97"/>
      <c r="J463" s="97"/>
      <c r="K463" s="97"/>
      <c r="L463" s="97"/>
      <c r="M463" s="97"/>
      <c r="N463" s="97"/>
      <c r="O463" s="97"/>
      <c r="P463" s="97"/>
      <c r="Q463" s="97"/>
      <c r="R463" s="97"/>
      <c r="S463" s="97"/>
      <c r="T463" s="97"/>
      <c r="U463" s="97"/>
      <c r="V463" s="97"/>
      <c r="W463" s="97"/>
      <c r="X463" s="97"/>
      <c r="Y463" s="97"/>
      <c r="Z463" s="97"/>
    </row>
    <row r="464" spans="1:26">
      <c r="A464" s="97"/>
      <c r="B464" s="97"/>
      <c r="C464" s="97"/>
      <c r="D464" s="97"/>
      <c r="E464" s="97"/>
      <c r="F464" s="97"/>
      <c r="G464" s="97"/>
      <c r="H464" s="97"/>
      <c r="I464" s="97"/>
      <c r="J464" s="97"/>
      <c r="K464" s="97"/>
      <c r="L464" s="97"/>
      <c r="M464" s="97"/>
      <c r="N464" s="97"/>
      <c r="O464" s="97"/>
      <c r="P464" s="97"/>
      <c r="Q464" s="97"/>
      <c r="R464" s="97"/>
      <c r="S464" s="97"/>
      <c r="T464" s="97"/>
      <c r="U464" s="97"/>
      <c r="V464" s="97"/>
      <c r="W464" s="97"/>
      <c r="X464" s="97"/>
      <c r="Y464" s="97"/>
      <c r="Z464" s="97"/>
    </row>
    <row r="465" spans="1:26">
      <c r="A465" s="97"/>
      <c r="B465" s="97"/>
      <c r="C465" s="97"/>
      <c r="D465" s="97"/>
      <c r="E465" s="97"/>
      <c r="F465" s="97"/>
      <c r="G465" s="97"/>
      <c r="H465" s="97"/>
      <c r="I465" s="97"/>
      <c r="J465" s="97"/>
      <c r="K465" s="97"/>
      <c r="L465" s="97"/>
      <c r="M465" s="97"/>
      <c r="N465" s="97"/>
      <c r="O465" s="97"/>
      <c r="P465" s="97"/>
      <c r="Q465" s="97"/>
      <c r="R465" s="97"/>
      <c r="S465" s="97"/>
      <c r="T465" s="97"/>
      <c r="U465" s="97"/>
      <c r="V465" s="97"/>
      <c r="W465" s="97"/>
      <c r="X465" s="97"/>
      <c r="Y465" s="97"/>
      <c r="Z465" s="97"/>
    </row>
    <row r="466" spans="1:26">
      <c r="A466" s="97"/>
      <c r="B466" s="97"/>
      <c r="C466" s="97"/>
      <c r="D466" s="97"/>
      <c r="E466" s="97"/>
      <c r="F466" s="97"/>
      <c r="G466" s="97"/>
      <c r="H466" s="97"/>
      <c r="I466" s="97"/>
      <c r="J466" s="97"/>
      <c r="K466" s="97"/>
      <c r="L466" s="97"/>
      <c r="M466" s="97"/>
      <c r="N466" s="97"/>
      <c r="O466" s="97"/>
      <c r="P466" s="97"/>
      <c r="Q466" s="97"/>
      <c r="R466" s="97"/>
      <c r="S466" s="97"/>
      <c r="T466" s="97"/>
      <c r="U466" s="97"/>
      <c r="V466" s="97"/>
      <c r="W466" s="97"/>
      <c r="X466" s="97"/>
      <c r="Y466" s="97"/>
      <c r="Z466" s="97"/>
    </row>
    <row r="467" spans="1:26">
      <c r="A467" s="97"/>
      <c r="B467" s="97"/>
      <c r="C467" s="97"/>
      <c r="D467" s="97"/>
      <c r="E467" s="97"/>
      <c r="F467" s="97"/>
      <c r="G467" s="97"/>
      <c r="H467" s="97"/>
      <c r="I467" s="97"/>
      <c r="J467" s="97"/>
      <c r="K467" s="97"/>
      <c r="L467" s="97"/>
      <c r="M467" s="97"/>
      <c r="N467" s="97"/>
      <c r="O467" s="97"/>
      <c r="P467" s="97"/>
      <c r="Q467" s="97"/>
      <c r="R467" s="97"/>
      <c r="S467" s="97"/>
      <c r="T467" s="97"/>
      <c r="U467" s="97"/>
      <c r="V467" s="97"/>
      <c r="W467" s="97"/>
      <c r="X467" s="97"/>
      <c r="Y467" s="97"/>
      <c r="Z467" s="97"/>
    </row>
    <row r="468" spans="1:26">
      <c r="A468" s="97"/>
      <c r="B468" s="97"/>
      <c r="C468" s="97"/>
      <c r="D468" s="97"/>
      <c r="E468" s="97"/>
      <c r="F468" s="97"/>
      <c r="G468" s="97"/>
      <c r="H468" s="97"/>
      <c r="I468" s="97"/>
      <c r="J468" s="97"/>
      <c r="K468" s="97"/>
      <c r="L468" s="97"/>
      <c r="M468" s="97"/>
      <c r="N468" s="97"/>
      <c r="O468" s="97"/>
      <c r="P468" s="97"/>
      <c r="Q468" s="97"/>
      <c r="R468" s="97"/>
      <c r="S468" s="97"/>
      <c r="T468" s="97"/>
      <c r="U468" s="97"/>
      <c r="V468" s="97"/>
      <c r="W468" s="97"/>
      <c r="X468" s="97"/>
      <c r="Y468" s="97"/>
      <c r="Z468" s="97"/>
    </row>
    <row r="469" spans="1:26">
      <c r="A469" s="97"/>
      <c r="B469" s="97"/>
      <c r="C469" s="97"/>
      <c r="D469" s="97"/>
      <c r="E469" s="97"/>
      <c r="F469" s="97"/>
      <c r="G469" s="97"/>
      <c r="H469" s="97"/>
      <c r="I469" s="97"/>
      <c r="J469" s="97"/>
      <c r="K469" s="97"/>
      <c r="L469" s="97"/>
      <c r="M469" s="97"/>
      <c r="N469" s="97"/>
      <c r="O469" s="97"/>
      <c r="P469" s="97"/>
      <c r="Q469" s="97"/>
      <c r="R469" s="97"/>
      <c r="S469" s="97"/>
      <c r="T469" s="97"/>
      <c r="U469" s="97"/>
      <c r="V469" s="97"/>
      <c r="W469" s="97"/>
      <c r="X469" s="97"/>
      <c r="Y469" s="97"/>
      <c r="Z469" s="97"/>
    </row>
    <row r="470" spans="1:26">
      <c r="A470" s="97"/>
      <c r="B470" s="97"/>
      <c r="C470" s="97"/>
      <c r="D470" s="97"/>
      <c r="E470" s="97"/>
      <c r="F470" s="97"/>
      <c r="G470" s="97"/>
      <c r="H470" s="97"/>
      <c r="I470" s="97"/>
      <c r="J470" s="97"/>
      <c r="K470" s="97"/>
      <c r="L470" s="97"/>
      <c r="M470" s="97"/>
      <c r="N470" s="97"/>
      <c r="O470" s="97"/>
      <c r="P470" s="97"/>
      <c r="Q470" s="97"/>
      <c r="R470" s="97"/>
      <c r="S470" s="97"/>
      <c r="T470" s="97"/>
      <c r="U470" s="97"/>
      <c r="V470" s="97"/>
      <c r="W470" s="97"/>
      <c r="X470" s="97"/>
      <c r="Y470" s="97"/>
      <c r="Z470" s="97"/>
    </row>
    <row r="471" spans="1:26">
      <c r="A471" s="97"/>
      <c r="B471" s="97"/>
      <c r="C471" s="97"/>
      <c r="D471" s="97"/>
      <c r="E471" s="97"/>
      <c r="F471" s="97"/>
      <c r="G471" s="97"/>
      <c r="H471" s="97"/>
      <c r="I471" s="97"/>
      <c r="J471" s="97"/>
      <c r="K471" s="97"/>
      <c r="L471" s="97"/>
      <c r="M471" s="97"/>
      <c r="N471" s="97"/>
      <c r="O471" s="97"/>
      <c r="P471" s="97"/>
      <c r="Q471" s="97"/>
      <c r="R471" s="97"/>
      <c r="S471" s="97"/>
      <c r="T471" s="97"/>
      <c r="U471" s="97"/>
      <c r="V471" s="97"/>
      <c r="W471" s="97"/>
      <c r="X471" s="97"/>
      <c r="Y471" s="97"/>
      <c r="Z471" s="97"/>
    </row>
    <row r="472" spans="1:26">
      <c r="A472" s="97"/>
      <c r="B472" s="97"/>
      <c r="C472" s="97"/>
      <c r="D472" s="97"/>
      <c r="E472" s="97"/>
      <c r="F472" s="97"/>
      <c r="G472" s="97"/>
      <c r="H472" s="97"/>
      <c r="I472" s="97"/>
      <c r="J472" s="97"/>
      <c r="K472" s="97"/>
      <c r="L472" s="97"/>
      <c r="M472" s="97"/>
      <c r="N472" s="97"/>
      <c r="O472" s="97"/>
      <c r="P472" s="97"/>
      <c r="Q472" s="97"/>
      <c r="R472" s="97"/>
      <c r="S472" s="97"/>
      <c r="T472" s="97"/>
      <c r="U472" s="97"/>
      <c r="V472" s="97"/>
      <c r="W472" s="97"/>
      <c r="X472" s="97"/>
      <c r="Y472" s="97"/>
      <c r="Z472" s="97"/>
    </row>
    <row r="473" spans="1:26">
      <c r="A473" s="97"/>
      <c r="B473" s="97"/>
      <c r="C473" s="97"/>
      <c r="D473" s="97"/>
      <c r="E473" s="97"/>
      <c r="F473" s="97"/>
      <c r="G473" s="97"/>
      <c r="H473" s="97"/>
      <c r="I473" s="97"/>
      <c r="J473" s="97"/>
      <c r="K473" s="97"/>
      <c r="L473" s="97"/>
      <c r="M473" s="97"/>
      <c r="N473" s="97"/>
      <c r="O473" s="97"/>
      <c r="P473" s="97"/>
      <c r="Q473" s="97"/>
      <c r="R473" s="97"/>
      <c r="S473" s="97"/>
      <c r="T473" s="97"/>
      <c r="U473" s="97"/>
      <c r="V473" s="97"/>
      <c r="W473" s="97"/>
      <c r="X473" s="97"/>
      <c r="Y473" s="97"/>
      <c r="Z473" s="97"/>
    </row>
    <row r="474" spans="1:26">
      <c r="A474" s="97"/>
      <c r="B474" s="97"/>
      <c r="C474" s="97"/>
      <c r="D474" s="97"/>
      <c r="E474" s="97"/>
      <c r="F474" s="97"/>
      <c r="G474" s="97"/>
      <c r="H474" s="97"/>
      <c r="I474" s="97"/>
      <c r="J474" s="97"/>
      <c r="K474" s="97"/>
      <c r="L474" s="97"/>
      <c r="M474" s="97"/>
      <c r="N474" s="97"/>
      <c r="O474" s="97"/>
      <c r="P474" s="97"/>
      <c r="Q474" s="97"/>
      <c r="R474" s="97"/>
      <c r="S474" s="97"/>
      <c r="T474" s="97"/>
      <c r="U474" s="97"/>
      <c r="V474" s="97"/>
      <c r="W474" s="97"/>
      <c r="X474" s="97"/>
      <c r="Y474" s="97"/>
      <c r="Z474" s="97"/>
    </row>
    <row r="475" spans="1:26">
      <c r="A475" s="97"/>
      <c r="B475" s="97"/>
      <c r="C475" s="97"/>
      <c r="D475" s="97"/>
      <c r="E475" s="97"/>
      <c r="F475" s="97"/>
      <c r="G475" s="97"/>
      <c r="H475" s="97"/>
      <c r="I475" s="97"/>
      <c r="J475" s="97"/>
      <c r="K475" s="97"/>
      <c r="L475" s="97"/>
      <c r="M475" s="97"/>
      <c r="N475" s="97"/>
      <c r="O475" s="97"/>
      <c r="P475" s="97"/>
      <c r="Q475" s="97"/>
      <c r="R475" s="97"/>
      <c r="S475" s="97"/>
      <c r="T475" s="97"/>
      <c r="U475" s="97"/>
      <c r="V475" s="97"/>
      <c r="W475" s="97"/>
      <c r="X475" s="97"/>
      <c r="Y475" s="97"/>
      <c r="Z475" s="97"/>
    </row>
    <row r="476" spans="1:26">
      <c r="A476" s="97"/>
      <c r="B476" s="97"/>
      <c r="C476" s="97"/>
      <c r="D476" s="97"/>
      <c r="E476" s="97"/>
      <c r="F476" s="97"/>
      <c r="G476" s="97"/>
      <c r="H476" s="97"/>
      <c r="I476" s="97"/>
      <c r="J476" s="97"/>
      <c r="K476" s="97"/>
      <c r="L476" s="97"/>
      <c r="M476" s="97"/>
      <c r="N476" s="97"/>
      <c r="O476" s="97"/>
      <c r="P476" s="97"/>
      <c r="Q476" s="97"/>
      <c r="R476" s="97"/>
      <c r="S476" s="97"/>
      <c r="T476" s="97"/>
      <c r="U476" s="97"/>
      <c r="V476" s="97"/>
      <c r="W476" s="97"/>
      <c r="X476" s="97"/>
      <c r="Y476" s="97"/>
      <c r="Z476" s="97"/>
    </row>
    <row r="477" spans="1:26">
      <c r="A477" s="97"/>
      <c r="B477" s="97"/>
      <c r="C477" s="97"/>
      <c r="D477" s="97"/>
      <c r="E477" s="97"/>
      <c r="F477" s="97"/>
      <c r="G477" s="97"/>
      <c r="H477" s="97"/>
      <c r="I477" s="97"/>
      <c r="J477" s="97"/>
      <c r="K477" s="97"/>
      <c r="L477" s="97"/>
      <c r="M477" s="97"/>
      <c r="N477" s="97"/>
      <c r="O477" s="97"/>
      <c r="P477" s="97"/>
      <c r="Q477" s="97"/>
      <c r="R477" s="97"/>
      <c r="S477" s="97"/>
      <c r="T477" s="97"/>
      <c r="U477" s="97"/>
      <c r="V477" s="97"/>
      <c r="W477" s="97"/>
      <c r="X477" s="97"/>
      <c r="Y477" s="97"/>
      <c r="Z477" s="97"/>
    </row>
    <row r="478" spans="1:26">
      <c r="A478" s="97"/>
      <c r="B478" s="97"/>
      <c r="C478" s="97"/>
      <c r="D478" s="97"/>
      <c r="E478" s="97"/>
      <c r="F478" s="97"/>
      <c r="G478" s="97"/>
      <c r="H478" s="97"/>
      <c r="I478" s="97"/>
      <c r="J478" s="97"/>
      <c r="K478" s="97"/>
      <c r="L478" s="97"/>
      <c r="M478" s="97"/>
      <c r="N478" s="97"/>
      <c r="O478" s="97"/>
      <c r="P478" s="97"/>
      <c r="Q478" s="97"/>
      <c r="R478" s="97"/>
      <c r="S478" s="97"/>
      <c r="T478" s="97"/>
      <c r="U478" s="97"/>
      <c r="V478" s="97"/>
      <c r="W478" s="97"/>
      <c r="X478" s="97"/>
      <c r="Y478" s="97"/>
      <c r="Z478" s="97"/>
    </row>
    <row r="479" spans="1:26">
      <c r="A479" s="97"/>
      <c r="B479" s="97"/>
      <c r="C479" s="97"/>
      <c r="D479" s="97"/>
      <c r="E479" s="97"/>
      <c r="F479" s="97"/>
      <c r="G479" s="97"/>
      <c r="H479" s="97"/>
      <c r="I479" s="97"/>
      <c r="J479" s="97"/>
      <c r="K479" s="97"/>
      <c r="L479" s="97"/>
      <c r="M479" s="97"/>
      <c r="N479" s="97"/>
      <c r="O479" s="97"/>
      <c r="P479" s="97"/>
      <c r="Q479" s="97"/>
      <c r="R479" s="97"/>
      <c r="S479" s="97"/>
      <c r="T479" s="97"/>
      <c r="U479" s="97"/>
      <c r="V479" s="97"/>
      <c r="W479" s="97"/>
      <c r="X479" s="97"/>
      <c r="Y479" s="97"/>
      <c r="Z479" s="97"/>
    </row>
    <row r="480" spans="1:26">
      <c r="A480" s="97"/>
      <c r="B480" s="97"/>
      <c r="C480" s="97"/>
      <c r="D480" s="97"/>
      <c r="E480" s="97"/>
      <c r="F480" s="97"/>
      <c r="G480" s="97"/>
      <c r="H480" s="97"/>
      <c r="I480" s="97"/>
      <c r="J480" s="97"/>
      <c r="K480" s="97"/>
      <c r="L480" s="97"/>
      <c r="M480" s="97"/>
      <c r="N480" s="97"/>
      <c r="O480" s="97"/>
      <c r="P480" s="97"/>
      <c r="Q480" s="97"/>
      <c r="R480" s="97"/>
      <c r="S480" s="97"/>
      <c r="T480" s="97"/>
      <c r="U480" s="97"/>
      <c r="V480" s="97"/>
      <c r="W480" s="97"/>
      <c r="X480" s="97"/>
      <c r="Y480" s="97"/>
      <c r="Z480" s="97"/>
    </row>
    <row r="481" spans="1:26">
      <c r="A481" s="97"/>
      <c r="B481" s="97"/>
      <c r="C481" s="97"/>
      <c r="D481" s="97"/>
      <c r="E481" s="97"/>
      <c r="F481" s="97"/>
      <c r="G481" s="97"/>
      <c r="H481" s="97"/>
      <c r="I481" s="97"/>
      <c r="J481" s="97"/>
      <c r="K481" s="97"/>
      <c r="L481" s="97"/>
      <c r="M481" s="97"/>
      <c r="N481" s="97"/>
      <c r="O481" s="97"/>
      <c r="P481" s="97"/>
      <c r="Q481" s="97"/>
      <c r="R481" s="97"/>
      <c r="S481" s="97"/>
      <c r="T481" s="97"/>
      <c r="U481" s="97"/>
      <c r="V481" s="97"/>
      <c r="W481" s="97"/>
      <c r="X481" s="97"/>
      <c r="Y481" s="97"/>
      <c r="Z481" s="97"/>
    </row>
    <row r="482" spans="1:26">
      <c r="A482" s="97"/>
      <c r="B482" s="97"/>
      <c r="C482" s="97"/>
      <c r="D482" s="97"/>
      <c r="E482" s="97"/>
      <c r="F482" s="97"/>
      <c r="G482" s="97"/>
      <c r="H482" s="97"/>
      <c r="I482" s="97"/>
      <c r="J482" s="97"/>
      <c r="K482" s="97"/>
      <c r="L482" s="97"/>
      <c r="M482" s="97"/>
      <c r="N482" s="97"/>
      <c r="O482" s="97"/>
      <c r="P482" s="97"/>
      <c r="Q482" s="97"/>
      <c r="R482" s="97"/>
      <c r="S482" s="97"/>
      <c r="T482" s="97"/>
      <c r="U482" s="97"/>
      <c r="V482" s="97"/>
      <c r="W482" s="97"/>
      <c r="X482" s="97"/>
      <c r="Y482" s="97"/>
      <c r="Z482" s="97"/>
    </row>
    <row r="483" spans="1:26">
      <c r="A483" s="97"/>
      <c r="B483" s="97"/>
      <c r="C483" s="97"/>
      <c r="D483" s="97"/>
      <c r="E483" s="97"/>
      <c r="F483" s="97"/>
      <c r="G483" s="97"/>
      <c r="H483" s="97"/>
      <c r="I483" s="97"/>
      <c r="J483" s="97"/>
      <c r="K483" s="97"/>
      <c r="L483" s="97"/>
      <c r="M483" s="97"/>
      <c r="N483" s="97"/>
      <c r="O483" s="97"/>
      <c r="P483" s="97"/>
      <c r="Q483" s="97"/>
      <c r="R483" s="97"/>
      <c r="S483" s="97"/>
      <c r="T483" s="97"/>
      <c r="U483" s="97"/>
      <c r="V483" s="97"/>
      <c r="W483" s="97"/>
      <c r="X483" s="97"/>
      <c r="Y483" s="97"/>
      <c r="Z483" s="97"/>
    </row>
    <row r="484" spans="1:26">
      <c r="A484" s="97"/>
      <c r="B484" s="97"/>
      <c r="C484" s="97"/>
      <c r="D484" s="97"/>
      <c r="E484" s="97"/>
      <c r="F484" s="97"/>
      <c r="G484" s="97"/>
      <c r="H484" s="97"/>
      <c r="I484" s="97"/>
      <c r="J484" s="97"/>
      <c r="K484" s="97"/>
      <c r="L484" s="97"/>
      <c r="M484" s="97"/>
      <c r="N484" s="97"/>
      <c r="O484" s="97"/>
      <c r="P484" s="97"/>
      <c r="Q484" s="97"/>
      <c r="R484" s="97"/>
      <c r="S484" s="97"/>
      <c r="T484" s="97"/>
      <c r="U484" s="97"/>
      <c r="V484" s="97"/>
      <c r="W484" s="97"/>
      <c r="X484" s="97"/>
      <c r="Y484" s="97"/>
      <c r="Z484" s="97"/>
    </row>
    <row r="485" spans="1:26">
      <c r="A485" s="97"/>
      <c r="B485" s="97"/>
      <c r="C485" s="97"/>
      <c r="D485" s="97"/>
      <c r="E485" s="97"/>
      <c r="F485" s="97"/>
      <c r="G485" s="97"/>
      <c r="H485" s="97"/>
      <c r="I485" s="97"/>
      <c r="J485" s="97"/>
      <c r="K485" s="97"/>
      <c r="L485" s="97"/>
      <c r="M485" s="97"/>
      <c r="N485" s="97"/>
      <c r="O485" s="97"/>
      <c r="P485" s="97"/>
      <c r="Q485" s="97"/>
      <c r="R485" s="97"/>
      <c r="S485" s="97"/>
      <c r="T485" s="97"/>
      <c r="U485" s="97"/>
      <c r="V485" s="97"/>
      <c r="W485" s="97"/>
      <c r="X485" s="97"/>
      <c r="Y485" s="97"/>
      <c r="Z485" s="97"/>
    </row>
    <row r="486" spans="1:26">
      <c r="A486" s="97"/>
      <c r="B486" s="97"/>
      <c r="C486" s="97"/>
      <c r="D486" s="97"/>
      <c r="E486" s="97"/>
      <c r="F486" s="97"/>
      <c r="G486" s="97"/>
      <c r="H486" s="97"/>
      <c r="I486" s="97"/>
      <c r="J486" s="97"/>
      <c r="K486" s="97"/>
      <c r="L486" s="97"/>
      <c r="M486" s="97"/>
      <c r="N486" s="97"/>
      <c r="O486" s="97"/>
      <c r="P486" s="97"/>
      <c r="Q486" s="97"/>
      <c r="R486" s="97"/>
      <c r="S486" s="97"/>
      <c r="T486" s="97"/>
      <c r="U486" s="97"/>
      <c r="V486" s="97"/>
      <c r="W486" s="97"/>
      <c r="X486" s="97"/>
      <c r="Y486" s="97"/>
      <c r="Z486" s="97"/>
    </row>
    <row r="487" spans="1:26">
      <c r="A487" s="97"/>
      <c r="B487" s="97"/>
      <c r="C487" s="97"/>
      <c r="D487" s="97"/>
      <c r="E487" s="97"/>
      <c r="F487" s="97"/>
      <c r="G487" s="97"/>
      <c r="H487" s="97"/>
      <c r="I487" s="97"/>
      <c r="J487" s="97"/>
      <c r="K487" s="97"/>
      <c r="L487" s="97"/>
      <c r="M487" s="97"/>
      <c r="N487" s="97"/>
      <c r="O487" s="97"/>
      <c r="P487" s="97"/>
      <c r="Q487" s="97"/>
      <c r="R487" s="97"/>
      <c r="S487" s="97"/>
      <c r="T487" s="97"/>
      <c r="U487" s="97"/>
      <c r="V487" s="97"/>
      <c r="W487" s="97"/>
      <c r="X487" s="97"/>
      <c r="Y487" s="97"/>
      <c r="Z487" s="97"/>
    </row>
    <row r="488" spans="1:26">
      <c r="A488" s="97"/>
      <c r="B488" s="97"/>
      <c r="C488" s="97"/>
      <c r="D488" s="97"/>
      <c r="E488" s="97"/>
      <c r="F488" s="97"/>
      <c r="G488" s="97"/>
      <c r="H488" s="97"/>
      <c r="I488" s="97"/>
      <c r="J488" s="97"/>
      <c r="K488" s="97"/>
      <c r="L488" s="97"/>
      <c r="M488" s="97"/>
      <c r="N488" s="97"/>
      <c r="O488" s="97"/>
      <c r="P488" s="97"/>
      <c r="Q488" s="97"/>
      <c r="R488" s="97"/>
      <c r="S488" s="97"/>
      <c r="T488" s="97"/>
      <c r="U488" s="97"/>
      <c r="V488" s="97"/>
      <c r="W488" s="97"/>
      <c r="X488" s="97"/>
      <c r="Y488" s="97"/>
      <c r="Z488" s="97"/>
    </row>
    <row r="489" spans="1:26">
      <c r="A489" s="97"/>
      <c r="B489" s="97"/>
      <c r="C489" s="97"/>
      <c r="D489" s="97"/>
      <c r="E489" s="97"/>
      <c r="F489" s="97"/>
      <c r="G489" s="97"/>
      <c r="H489" s="97"/>
      <c r="I489" s="97"/>
      <c r="J489" s="97"/>
      <c r="K489" s="97"/>
      <c r="L489" s="97"/>
      <c r="M489" s="97"/>
      <c r="N489" s="97"/>
      <c r="O489" s="97"/>
      <c r="P489" s="97"/>
      <c r="Q489" s="97"/>
      <c r="R489" s="97"/>
      <c r="S489" s="97"/>
      <c r="T489" s="97"/>
      <c r="U489" s="97"/>
      <c r="V489" s="97"/>
      <c r="W489" s="97"/>
      <c r="X489" s="97"/>
      <c r="Y489" s="97"/>
      <c r="Z489" s="97"/>
    </row>
    <row r="490" spans="1:26">
      <c r="A490" s="97"/>
      <c r="B490" s="97"/>
      <c r="C490" s="97"/>
      <c r="D490" s="97"/>
      <c r="E490" s="97"/>
      <c r="F490" s="97"/>
      <c r="G490" s="97"/>
      <c r="H490" s="97"/>
      <c r="I490" s="97"/>
      <c r="J490" s="97"/>
      <c r="K490" s="97"/>
      <c r="L490" s="97"/>
      <c r="M490" s="97"/>
      <c r="N490" s="97"/>
      <c r="O490" s="97"/>
      <c r="P490" s="97"/>
      <c r="Q490" s="97"/>
      <c r="R490" s="97"/>
      <c r="S490" s="97"/>
      <c r="T490" s="97"/>
      <c r="U490" s="97"/>
      <c r="V490" s="97"/>
      <c r="W490" s="97"/>
      <c r="X490" s="97"/>
      <c r="Y490" s="97"/>
      <c r="Z490" s="97"/>
    </row>
    <row r="491" spans="1:26">
      <c r="A491" s="97"/>
      <c r="B491" s="97"/>
      <c r="C491" s="97"/>
      <c r="D491" s="97"/>
      <c r="E491" s="97"/>
      <c r="F491" s="97"/>
      <c r="G491" s="97"/>
      <c r="H491" s="97"/>
      <c r="I491" s="97"/>
      <c r="J491" s="97"/>
      <c r="K491" s="97"/>
      <c r="L491" s="97"/>
      <c r="M491" s="97"/>
      <c r="N491" s="97"/>
      <c r="O491" s="97"/>
      <c r="P491" s="97"/>
      <c r="Q491" s="97"/>
      <c r="R491" s="97"/>
      <c r="S491" s="97"/>
      <c r="T491" s="97"/>
      <c r="U491" s="97"/>
      <c r="V491" s="97"/>
      <c r="W491" s="97"/>
      <c r="X491" s="97"/>
      <c r="Y491" s="97"/>
      <c r="Z491" s="97"/>
    </row>
    <row r="492" spans="1:26">
      <c r="A492" s="97"/>
      <c r="B492" s="97"/>
      <c r="C492" s="97"/>
      <c r="D492" s="97"/>
      <c r="E492" s="97"/>
      <c r="F492" s="97"/>
      <c r="G492" s="97"/>
      <c r="H492" s="97"/>
      <c r="I492" s="97"/>
      <c r="J492" s="97"/>
      <c r="K492" s="97"/>
      <c r="L492" s="97"/>
      <c r="M492" s="97"/>
      <c r="N492" s="97"/>
      <c r="O492" s="97"/>
      <c r="P492" s="97"/>
      <c r="Q492" s="97"/>
      <c r="R492" s="97"/>
      <c r="S492" s="97"/>
      <c r="T492" s="97"/>
      <c r="U492" s="97"/>
      <c r="V492" s="97"/>
      <c r="W492" s="97"/>
      <c r="X492" s="97"/>
      <c r="Y492" s="97"/>
      <c r="Z492" s="97"/>
    </row>
    <row r="493" spans="1:26">
      <c r="A493" s="97"/>
      <c r="B493" s="97"/>
      <c r="C493" s="97"/>
      <c r="D493" s="97"/>
      <c r="E493" s="97"/>
      <c r="F493" s="97"/>
      <c r="G493" s="97"/>
      <c r="H493" s="97"/>
      <c r="I493" s="97"/>
      <c r="J493" s="97"/>
      <c r="K493" s="97"/>
      <c r="L493" s="97"/>
      <c r="M493" s="97"/>
      <c r="N493" s="97"/>
      <c r="O493" s="97"/>
      <c r="P493" s="97"/>
      <c r="Q493" s="97"/>
      <c r="R493" s="97"/>
      <c r="S493" s="97"/>
      <c r="T493" s="97"/>
      <c r="U493" s="97"/>
      <c r="V493" s="97"/>
      <c r="W493" s="97"/>
      <c r="X493" s="97"/>
      <c r="Y493" s="97"/>
      <c r="Z493" s="97"/>
    </row>
    <row r="494" spans="1:26">
      <c r="A494" s="97"/>
      <c r="B494" s="97"/>
      <c r="C494" s="97"/>
      <c r="D494" s="97"/>
      <c r="E494" s="97"/>
      <c r="F494" s="97"/>
      <c r="G494" s="97"/>
      <c r="H494" s="97"/>
      <c r="I494" s="97"/>
      <c r="J494" s="97"/>
      <c r="K494" s="97"/>
      <c r="L494" s="97"/>
      <c r="M494" s="97"/>
      <c r="N494" s="97"/>
      <c r="O494" s="97"/>
      <c r="P494" s="97"/>
      <c r="Q494" s="97"/>
      <c r="R494" s="97"/>
      <c r="S494" s="97"/>
      <c r="T494" s="97"/>
      <c r="U494" s="97"/>
      <c r="V494" s="97"/>
      <c r="W494" s="97"/>
      <c r="X494" s="97"/>
      <c r="Y494" s="97"/>
      <c r="Z494" s="97"/>
    </row>
    <row r="495" spans="1:26">
      <c r="A495" s="97"/>
      <c r="B495" s="97"/>
      <c r="C495" s="97"/>
      <c r="D495" s="97"/>
      <c r="E495" s="97"/>
      <c r="F495" s="97"/>
      <c r="G495" s="97"/>
      <c r="H495" s="97"/>
      <c r="I495" s="97"/>
      <c r="J495" s="97"/>
      <c r="K495" s="97"/>
      <c r="L495" s="97"/>
      <c r="M495" s="97"/>
      <c r="N495" s="97"/>
      <c r="O495" s="97"/>
      <c r="P495" s="97"/>
      <c r="Q495" s="97"/>
      <c r="R495" s="97"/>
      <c r="S495" s="97"/>
      <c r="T495" s="97"/>
      <c r="U495" s="97"/>
      <c r="V495" s="97"/>
      <c r="W495" s="97"/>
      <c r="X495" s="97"/>
      <c r="Y495" s="97"/>
      <c r="Z495" s="97"/>
    </row>
    <row r="496" spans="1:26">
      <c r="A496" s="97"/>
      <c r="B496" s="97"/>
      <c r="C496" s="97"/>
      <c r="D496" s="97"/>
      <c r="E496" s="97"/>
      <c r="F496" s="97"/>
      <c r="G496" s="97"/>
      <c r="H496" s="97"/>
      <c r="I496" s="97"/>
      <c r="J496" s="97"/>
      <c r="K496" s="97"/>
      <c r="L496" s="97"/>
      <c r="M496" s="97"/>
      <c r="N496" s="97"/>
      <c r="O496" s="97"/>
      <c r="P496" s="97"/>
      <c r="Q496" s="97"/>
      <c r="R496" s="97"/>
      <c r="S496" s="97"/>
      <c r="T496" s="97"/>
      <c r="U496" s="97"/>
      <c r="V496" s="97"/>
      <c r="W496" s="97"/>
      <c r="X496" s="97"/>
      <c r="Y496" s="97"/>
      <c r="Z496" s="97"/>
    </row>
    <row r="497" spans="1:26">
      <c r="A497" s="97"/>
      <c r="B497" s="97"/>
      <c r="C497" s="97"/>
      <c r="D497" s="97"/>
      <c r="E497" s="97"/>
      <c r="F497" s="97"/>
      <c r="G497" s="97"/>
      <c r="H497" s="97"/>
      <c r="I497" s="97"/>
      <c r="J497" s="97"/>
      <c r="K497" s="97"/>
      <c r="L497" s="97"/>
      <c r="M497" s="97"/>
      <c r="N497" s="97"/>
      <c r="O497" s="97"/>
      <c r="P497" s="97"/>
      <c r="Q497" s="97"/>
      <c r="R497" s="97"/>
      <c r="S497" s="97"/>
      <c r="T497" s="97"/>
      <c r="U497" s="97"/>
      <c r="V497" s="97"/>
      <c r="W497" s="97"/>
      <c r="X497" s="97"/>
      <c r="Y497" s="97"/>
      <c r="Z497" s="97"/>
    </row>
    <row r="498" spans="1:26">
      <c r="A498" s="97"/>
      <c r="B498" s="97"/>
      <c r="C498" s="97"/>
      <c r="D498" s="97"/>
      <c r="E498" s="97"/>
      <c r="F498" s="97"/>
      <c r="G498" s="97"/>
      <c r="H498" s="97"/>
      <c r="I498" s="97"/>
      <c r="J498" s="97"/>
      <c r="K498" s="97"/>
      <c r="L498" s="97"/>
      <c r="M498" s="97"/>
      <c r="N498" s="97"/>
      <c r="O498" s="97"/>
      <c r="P498" s="97"/>
      <c r="Q498" s="97"/>
      <c r="R498" s="97"/>
      <c r="S498" s="97"/>
      <c r="T498" s="97"/>
      <c r="U498" s="97"/>
      <c r="V498" s="97"/>
      <c r="W498" s="97"/>
      <c r="X498" s="97"/>
      <c r="Y498" s="97"/>
      <c r="Z498" s="97"/>
    </row>
    <row r="499" spans="1:26">
      <c r="A499" s="97"/>
      <c r="B499" s="97"/>
      <c r="C499" s="97"/>
      <c r="D499" s="97"/>
      <c r="E499" s="97"/>
      <c r="F499" s="97"/>
      <c r="G499" s="97"/>
      <c r="H499" s="97"/>
      <c r="I499" s="97"/>
      <c r="J499" s="97"/>
      <c r="K499" s="97"/>
      <c r="L499" s="97"/>
      <c r="M499" s="97"/>
      <c r="N499" s="97"/>
      <c r="O499" s="97"/>
      <c r="P499" s="97"/>
      <c r="Q499" s="97"/>
      <c r="R499" s="97"/>
      <c r="S499" s="97"/>
      <c r="T499" s="97"/>
      <c r="U499" s="97"/>
      <c r="V499" s="97"/>
      <c r="W499" s="97"/>
      <c r="X499" s="97"/>
      <c r="Y499" s="97"/>
      <c r="Z499" s="97"/>
    </row>
    <row r="500" spans="1:26">
      <c r="A500" s="97"/>
      <c r="B500" s="97"/>
      <c r="C500" s="97"/>
      <c r="D500" s="97"/>
      <c r="E500" s="97"/>
      <c r="F500" s="97"/>
      <c r="G500" s="97"/>
      <c r="H500" s="97"/>
      <c r="I500" s="97"/>
      <c r="J500" s="97"/>
      <c r="K500" s="97"/>
      <c r="L500" s="97"/>
      <c r="M500" s="97"/>
      <c r="N500" s="97"/>
      <c r="O500" s="97"/>
      <c r="P500" s="97"/>
      <c r="Q500" s="97"/>
      <c r="R500" s="97"/>
      <c r="S500" s="97"/>
      <c r="T500" s="97"/>
      <c r="U500" s="97"/>
      <c r="V500" s="97"/>
      <c r="W500" s="97"/>
      <c r="X500" s="97"/>
      <c r="Y500" s="97"/>
      <c r="Z500" s="97"/>
    </row>
    <row r="501" spans="1:26">
      <c r="A501" s="97"/>
      <c r="B501" s="97"/>
      <c r="C501" s="97"/>
      <c r="D501" s="97"/>
      <c r="E501" s="97"/>
      <c r="F501" s="97"/>
      <c r="G501" s="97"/>
      <c r="H501" s="97"/>
      <c r="I501" s="97"/>
      <c r="J501" s="97"/>
      <c r="K501" s="97"/>
      <c r="L501" s="97"/>
      <c r="M501" s="97"/>
      <c r="N501" s="97"/>
      <c r="O501" s="97"/>
      <c r="P501" s="97"/>
      <c r="Q501" s="97"/>
      <c r="R501" s="97"/>
      <c r="S501" s="97"/>
      <c r="T501" s="97"/>
      <c r="U501" s="97"/>
      <c r="V501" s="97"/>
      <c r="W501" s="97"/>
      <c r="X501" s="97"/>
      <c r="Y501" s="97"/>
      <c r="Z501" s="97"/>
    </row>
    <row r="502" spans="1:26">
      <c r="A502" s="97"/>
      <c r="B502" s="97"/>
      <c r="C502" s="97"/>
      <c r="D502" s="97"/>
      <c r="E502" s="97"/>
      <c r="F502" s="97"/>
      <c r="G502" s="97"/>
      <c r="H502" s="97"/>
      <c r="I502" s="97"/>
      <c r="J502" s="97"/>
      <c r="K502" s="97"/>
      <c r="L502" s="97"/>
      <c r="M502" s="97"/>
      <c r="N502" s="97"/>
      <c r="O502" s="97"/>
      <c r="P502" s="97"/>
      <c r="Q502" s="97"/>
      <c r="R502" s="97"/>
      <c r="S502" s="97"/>
      <c r="T502" s="97"/>
      <c r="U502" s="97"/>
      <c r="V502" s="97"/>
      <c r="W502" s="97"/>
      <c r="X502" s="97"/>
      <c r="Y502" s="97"/>
      <c r="Z502" s="97"/>
    </row>
    <row r="503" spans="1:26">
      <c r="A503" s="97"/>
      <c r="B503" s="97"/>
      <c r="C503" s="97"/>
      <c r="D503" s="97"/>
      <c r="E503" s="97"/>
      <c r="F503" s="97"/>
      <c r="G503" s="97"/>
      <c r="H503" s="97"/>
      <c r="I503" s="97"/>
      <c r="J503" s="97"/>
      <c r="K503" s="97"/>
      <c r="L503" s="97"/>
      <c r="M503" s="97"/>
      <c r="N503" s="97"/>
      <c r="O503" s="97"/>
      <c r="P503" s="97"/>
      <c r="Q503" s="97"/>
      <c r="R503" s="97"/>
      <c r="S503" s="97"/>
      <c r="T503" s="97"/>
      <c r="U503" s="97"/>
      <c r="V503" s="97"/>
      <c r="W503" s="97"/>
      <c r="X503" s="97"/>
      <c r="Y503" s="97"/>
      <c r="Z503" s="97"/>
    </row>
    <row r="504" spans="1:26">
      <c r="A504" s="97"/>
      <c r="B504" s="97"/>
      <c r="C504" s="97"/>
      <c r="D504" s="97"/>
      <c r="E504" s="97"/>
      <c r="F504" s="97"/>
      <c r="G504" s="97"/>
      <c r="H504" s="97"/>
      <c r="I504" s="97"/>
      <c r="J504" s="97"/>
      <c r="K504" s="97"/>
      <c r="L504" s="97"/>
      <c r="M504" s="97"/>
      <c r="N504" s="97"/>
      <c r="O504" s="97"/>
      <c r="P504" s="97"/>
      <c r="Q504" s="97"/>
      <c r="R504" s="97"/>
      <c r="S504" s="97"/>
      <c r="T504" s="97"/>
      <c r="U504" s="97"/>
      <c r="V504" s="97"/>
      <c r="W504" s="97"/>
      <c r="X504" s="97"/>
      <c r="Y504" s="97"/>
      <c r="Z504" s="97"/>
    </row>
    <row r="505" spans="1:26">
      <c r="A505" s="97"/>
      <c r="B505" s="97"/>
      <c r="C505" s="97"/>
      <c r="D505" s="97"/>
      <c r="E505" s="97"/>
      <c r="F505" s="97"/>
      <c r="G505" s="97"/>
      <c r="H505" s="97"/>
      <c r="I505" s="97"/>
      <c r="J505" s="97"/>
      <c r="K505" s="97"/>
      <c r="L505" s="97"/>
      <c r="M505" s="97"/>
      <c r="N505" s="97"/>
      <c r="O505" s="97"/>
      <c r="P505" s="97"/>
      <c r="Q505" s="97"/>
      <c r="R505" s="97"/>
      <c r="S505" s="97"/>
      <c r="T505" s="97"/>
      <c r="U505" s="97"/>
      <c r="V505" s="97"/>
      <c r="W505" s="97"/>
      <c r="X505" s="97"/>
      <c r="Y505" s="97"/>
      <c r="Z505" s="97"/>
    </row>
    <row r="506" spans="1:26">
      <c r="A506" s="97"/>
      <c r="B506" s="97"/>
      <c r="C506" s="97"/>
      <c r="D506" s="97"/>
      <c r="E506" s="97"/>
      <c r="F506" s="97"/>
      <c r="G506" s="97"/>
      <c r="H506" s="97"/>
      <c r="I506" s="97"/>
      <c r="J506" s="97"/>
      <c r="K506" s="97"/>
      <c r="L506" s="97"/>
      <c r="M506" s="97"/>
      <c r="N506" s="97"/>
      <c r="O506" s="97"/>
      <c r="P506" s="97"/>
      <c r="Q506" s="97"/>
      <c r="R506" s="97"/>
      <c r="S506" s="97"/>
      <c r="T506" s="97"/>
      <c r="U506" s="97"/>
      <c r="V506" s="97"/>
      <c r="W506" s="97"/>
      <c r="X506" s="97"/>
      <c r="Y506" s="97"/>
      <c r="Z506" s="97"/>
    </row>
    <row r="507" spans="1:26">
      <c r="A507" s="97"/>
      <c r="B507" s="97"/>
      <c r="C507" s="97"/>
      <c r="D507" s="97"/>
      <c r="E507" s="97"/>
      <c r="F507" s="97"/>
      <c r="G507" s="97"/>
      <c r="H507" s="97"/>
      <c r="I507" s="97"/>
      <c r="J507" s="97"/>
      <c r="K507" s="97"/>
      <c r="L507" s="97"/>
      <c r="M507" s="97"/>
      <c r="N507" s="97"/>
      <c r="O507" s="97"/>
      <c r="P507" s="97"/>
      <c r="Q507" s="97"/>
      <c r="R507" s="97"/>
      <c r="S507" s="97"/>
      <c r="T507" s="97"/>
      <c r="U507" s="97"/>
      <c r="V507" s="97"/>
      <c r="W507" s="97"/>
      <c r="X507" s="97"/>
      <c r="Y507" s="97"/>
      <c r="Z507" s="97"/>
    </row>
    <row r="508" spans="1:26">
      <c r="A508" s="97"/>
      <c r="B508" s="97"/>
      <c r="C508" s="97"/>
      <c r="D508" s="97"/>
      <c r="E508" s="97"/>
      <c r="F508" s="97"/>
      <c r="G508" s="97"/>
      <c r="H508" s="97"/>
      <c r="I508" s="97"/>
      <c r="J508" s="97"/>
      <c r="K508" s="97"/>
      <c r="L508" s="97"/>
      <c r="M508" s="97"/>
      <c r="N508" s="97"/>
      <c r="O508" s="97"/>
      <c r="P508" s="97"/>
      <c r="Q508" s="97"/>
      <c r="R508" s="97"/>
      <c r="S508" s="97"/>
      <c r="T508" s="97"/>
      <c r="U508" s="97"/>
      <c r="V508" s="97"/>
      <c r="W508" s="97"/>
      <c r="X508" s="97"/>
      <c r="Y508" s="97"/>
      <c r="Z508" s="97"/>
    </row>
    <row r="509" spans="1:26">
      <c r="A509" s="97"/>
      <c r="B509" s="97"/>
      <c r="C509" s="97"/>
      <c r="D509" s="97"/>
      <c r="E509" s="97"/>
      <c r="F509" s="97"/>
      <c r="G509" s="97"/>
      <c r="H509" s="97"/>
      <c r="I509" s="97"/>
      <c r="J509" s="97"/>
      <c r="K509" s="97"/>
      <c r="L509" s="97"/>
      <c r="M509" s="97"/>
      <c r="N509" s="97"/>
      <c r="O509" s="97"/>
      <c r="P509" s="97"/>
      <c r="Q509" s="97"/>
      <c r="R509" s="97"/>
      <c r="S509" s="97"/>
      <c r="T509" s="97"/>
      <c r="U509" s="97"/>
      <c r="V509" s="97"/>
      <c r="W509" s="97"/>
      <c r="X509" s="97"/>
      <c r="Y509" s="97"/>
      <c r="Z509" s="97"/>
    </row>
    <row r="510" spans="1:26">
      <c r="A510" s="97"/>
      <c r="B510" s="97"/>
      <c r="C510" s="97"/>
      <c r="D510" s="97"/>
      <c r="E510" s="97"/>
      <c r="F510" s="97"/>
      <c r="G510" s="97"/>
      <c r="H510" s="97"/>
      <c r="I510" s="97"/>
      <c r="J510" s="97"/>
      <c r="K510" s="97"/>
      <c r="L510" s="97"/>
      <c r="M510" s="97"/>
      <c r="N510" s="97"/>
      <c r="O510" s="97"/>
      <c r="P510" s="97"/>
      <c r="Q510" s="97"/>
      <c r="R510" s="97"/>
      <c r="S510" s="97"/>
      <c r="T510" s="97"/>
      <c r="U510" s="97"/>
      <c r="V510" s="97"/>
      <c r="W510" s="97"/>
      <c r="X510" s="97"/>
      <c r="Y510" s="97"/>
      <c r="Z510" s="97"/>
    </row>
    <row r="511" spans="1:26">
      <c r="A511" s="97"/>
      <c r="B511" s="97"/>
      <c r="C511" s="97"/>
      <c r="D511" s="97"/>
      <c r="E511" s="97"/>
      <c r="F511" s="97"/>
      <c r="G511" s="97"/>
      <c r="H511" s="97"/>
      <c r="I511" s="97"/>
      <c r="J511" s="97"/>
      <c r="K511" s="97"/>
      <c r="L511" s="97"/>
      <c r="M511" s="97"/>
      <c r="N511" s="97"/>
      <c r="O511" s="97"/>
      <c r="P511" s="97"/>
      <c r="Q511" s="97"/>
      <c r="R511" s="97"/>
      <c r="S511" s="97"/>
      <c r="T511" s="97"/>
      <c r="U511" s="97"/>
      <c r="V511" s="97"/>
      <c r="W511" s="97"/>
      <c r="X511" s="97"/>
      <c r="Y511" s="97"/>
      <c r="Z511" s="97"/>
    </row>
    <row r="512" spans="1:26">
      <c r="A512" s="97"/>
      <c r="B512" s="97"/>
      <c r="C512" s="97"/>
      <c r="D512" s="97"/>
      <c r="E512" s="97"/>
      <c r="F512" s="97"/>
      <c r="G512" s="97"/>
      <c r="H512" s="97"/>
      <c r="I512" s="97"/>
      <c r="J512" s="97"/>
      <c r="K512" s="97"/>
      <c r="L512" s="97"/>
      <c r="M512" s="97"/>
      <c r="N512" s="97"/>
      <c r="O512" s="97"/>
      <c r="P512" s="97"/>
      <c r="Q512" s="97"/>
      <c r="R512" s="97"/>
      <c r="S512" s="97"/>
      <c r="T512" s="97"/>
      <c r="U512" s="97"/>
      <c r="V512" s="97"/>
      <c r="W512" s="97"/>
      <c r="X512" s="97"/>
      <c r="Y512" s="97"/>
      <c r="Z512" s="97"/>
    </row>
    <row r="513" spans="1:26">
      <c r="A513" s="97"/>
      <c r="B513" s="97"/>
      <c r="C513" s="97"/>
      <c r="D513" s="97"/>
      <c r="E513" s="97"/>
      <c r="F513" s="97"/>
      <c r="G513" s="97"/>
      <c r="H513" s="97"/>
      <c r="I513" s="97"/>
      <c r="J513" s="97"/>
      <c r="K513" s="97"/>
      <c r="L513" s="97"/>
      <c r="M513" s="97"/>
      <c r="N513" s="97"/>
      <c r="O513" s="97"/>
      <c r="P513" s="97"/>
      <c r="Q513" s="97"/>
      <c r="R513" s="97"/>
      <c r="S513" s="97"/>
      <c r="T513" s="97"/>
      <c r="U513" s="97"/>
      <c r="V513" s="97"/>
      <c r="W513" s="97"/>
      <c r="X513" s="97"/>
      <c r="Y513" s="97"/>
      <c r="Z513" s="97"/>
    </row>
    <row r="514" spans="1:26">
      <c r="A514" s="97"/>
      <c r="B514" s="97"/>
      <c r="C514" s="97"/>
      <c r="D514" s="97"/>
      <c r="E514" s="97"/>
      <c r="F514" s="97"/>
      <c r="G514" s="97"/>
      <c r="H514" s="97"/>
      <c r="I514" s="97"/>
      <c r="J514" s="97"/>
      <c r="K514" s="97"/>
      <c r="L514" s="97"/>
      <c r="M514" s="97"/>
      <c r="N514" s="97"/>
      <c r="O514" s="97"/>
      <c r="P514" s="97"/>
      <c r="Q514" s="97"/>
      <c r="R514" s="97"/>
      <c r="S514" s="97"/>
      <c r="T514" s="97"/>
      <c r="U514" s="97"/>
      <c r="V514" s="97"/>
      <c r="W514" s="97"/>
      <c r="X514" s="97"/>
      <c r="Y514" s="97"/>
      <c r="Z514" s="97"/>
    </row>
    <row r="515" spans="1:26">
      <c r="A515" s="97"/>
      <c r="B515" s="97"/>
      <c r="C515" s="97"/>
      <c r="D515" s="97"/>
      <c r="E515" s="97"/>
      <c r="F515" s="97"/>
      <c r="G515" s="97"/>
      <c r="H515" s="97"/>
      <c r="I515" s="97"/>
      <c r="J515" s="97"/>
      <c r="K515" s="97"/>
      <c r="L515" s="97"/>
      <c r="M515" s="97"/>
      <c r="N515" s="97"/>
      <c r="O515" s="97"/>
      <c r="P515" s="97"/>
      <c r="Q515" s="97"/>
      <c r="R515" s="97"/>
      <c r="S515" s="97"/>
      <c r="T515" s="97"/>
      <c r="U515" s="97"/>
      <c r="V515" s="97"/>
      <c r="W515" s="97"/>
      <c r="X515" s="97"/>
      <c r="Y515" s="97"/>
      <c r="Z515" s="97"/>
    </row>
    <row r="516" spans="1:26">
      <c r="A516" s="97"/>
      <c r="B516" s="97"/>
      <c r="C516" s="97"/>
      <c r="D516" s="97"/>
      <c r="E516" s="97"/>
      <c r="F516" s="97"/>
      <c r="G516" s="97"/>
      <c r="H516" s="97"/>
      <c r="I516" s="97"/>
      <c r="J516" s="97"/>
      <c r="K516" s="97"/>
      <c r="L516" s="97"/>
      <c r="M516" s="97"/>
      <c r="N516" s="97"/>
      <c r="O516" s="97"/>
      <c r="P516" s="97"/>
      <c r="Q516" s="97"/>
      <c r="R516" s="97"/>
      <c r="S516" s="97"/>
      <c r="T516" s="97"/>
      <c r="U516" s="97"/>
      <c r="V516" s="97"/>
      <c r="W516" s="97"/>
      <c r="X516" s="97"/>
      <c r="Y516" s="97"/>
      <c r="Z516" s="97"/>
    </row>
    <row r="517" spans="1:26">
      <c r="A517" s="97"/>
      <c r="B517" s="97"/>
      <c r="C517" s="97"/>
      <c r="D517" s="97"/>
      <c r="E517" s="97"/>
      <c r="F517" s="97"/>
      <c r="G517" s="97"/>
      <c r="H517" s="97"/>
      <c r="I517" s="97"/>
      <c r="J517" s="97"/>
      <c r="K517" s="97"/>
      <c r="L517" s="97"/>
      <c r="M517" s="97"/>
      <c r="N517" s="97"/>
      <c r="O517" s="97"/>
      <c r="P517" s="97"/>
      <c r="Q517" s="97"/>
      <c r="R517" s="97"/>
      <c r="S517" s="97"/>
      <c r="T517" s="97"/>
      <c r="U517" s="97"/>
      <c r="V517" s="97"/>
      <c r="W517" s="97"/>
      <c r="X517" s="97"/>
      <c r="Y517" s="97"/>
      <c r="Z517" s="97"/>
    </row>
    <row r="518" spans="1:26">
      <c r="A518" s="97"/>
      <c r="B518" s="97"/>
      <c r="C518" s="97"/>
      <c r="D518" s="97"/>
      <c r="E518" s="97"/>
      <c r="F518" s="97"/>
      <c r="G518" s="97"/>
      <c r="H518" s="97"/>
      <c r="I518" s="97"/>
      <c r="J518" s="97"/>
      <c r="K518" s="97"/>
      <c r="L518" s="97"/>
      <c r="M518" s="97"/>
      <c r="N518" s="97"/>
      <c r="O518" s="97"/>
      <c r="P518" s="97"/>
      <c r="Q518" s="97"/>
      <c r="R518" s="97"/>
      <c r="S518" s="97"/>
      <c r="T518" s="97"/>
      <c r="U518" s="97"/>
      <c r="V518" s="97"/>
      <c r="W518" s="97"/>
      <c r="X518" s="97"/>
      <c r="Y518" s="97"/>
      <c r="Z518" s="97"/>
    </row>
    <row r="519" spans="1:26">
      <c r="A519" s="97"/>
      <c r="B519" s="97"/>
      <c r="C519" s="97"/>
      <c r="D519" s="97"/>
      <c r="E519" s="97"/>
      <c r="F519" s="97"/>
      <c r="G519" s="97"/>
      <c r="H519" s="97"/>
      <c r="I519" s="97"/>
      <c r="J519" s="97"/>
      <c r="K519" s="97"/>
      <c r="L519" s="97"/>
      <c r="M519" s="97"/>
      <c r="N519" s="97"/>
      <c r="O519" s="97"/>
      <c r="P519" s="97"/>
      <c r="Q519" s="97"/>
      <c r="R519" s="97"/>
      <c r="S519" s="97"/>
      <c r="T519" s="97"/>
      <c r="U519" s="97"/>
      <c r="V519" s="97"/>
      <c r="W519" s="97"/>
      <c r="X519" s="97"/>
      <c r="Y519" s="97"/>
      <c r="Z519" s="97"/>
    </row>
    <row r="520" spans="1:26">
      <c r="A520" s="97"/>
      <c r="B520" s="97"/>
      <c r="C520" s="97"/>
      <c r="D520" s="97"/>
      <c r="E520" s="97"/>
      <c r="F520" s="97"/>
      <c r="G520" s="97"/>
      <c r="H520" s="97"/>
      <c r="I520" s="97"/>
      <c r="J520" s="97"/>
      <c r="K520" s="97"/>
      <c r="L520" s="97"/>
      <c r="M520" s="97"/>
      <c r="N520" s="97"/>
      <c r="O520" s="97"/>
      <c r="P520" s="97"/>
      <c r="Q520" s="97"/>
      <c r="R520" s="97"/>
      <c r="S520" s="97"/>
      <c r="T520" s="97"/>
      <c r="U520" s="97"/>
      <c r="V520" s="97"/>
      <c r="W520" s="97"/>
      <c r="X520" s="97"/>
      <c r="Y520" s="97"/>
      <c r="Z520" s="97"/>
    </row>
    <row r="521" spans="1:26">
      <c r="A521" s="97"/>
      <c r="B521" s="97"/>
      <c r="C521" s="97"/>
      <c r="D521" s="97"/>
      <c r="E521" s="97"/>
      <c r="F521" s="97"/>
      <c r="G521" s="97"/>
      <c r="H521" s="97"/>
      <c r="I521" s="97"/>
      <c r="J521" s="97"/>
      <c r="K521" s="97"/>
      <c r="L521" s="97"/>
      <c r="M521" s="97"/>
      <c r="N521" s="97"/>
      <c r="O521" s="97"/>
      <c r="P521" s="97"/>
      <c r="Q521" s="97"/>
      <c r="R521" s="97"/>
      <c r="S521" s="97"/>
      <c r="T521" s="97"/>
      <c r="U521" s="97"/>
      <c r="V521" s="97"/>
      <c r="W521" s="97"/>
      <c r="X521" s="97"/>
      <c r="Y521" s="97"/>
      <c r="Z521" s="97"/>
    </row>
    <row r="522" spans="1:26">
      <c r="A522" s="97"/>
      <c r="B522" s="97"/>
      <c r="C522" s="97"/>
      <c r="D522" s="97"/>
      <c r="E522" s="97"/>
      <c r="F522" s="97"/>
      <c r="G522" s="97"/>
      <c r="H522" s="97"/>
      <c r="I522" s="97"/>
      <c r="J522" s="97"/>
      <c r="K522" s="97"/>
      <c r="L522" s="97"/>
      <c r="M522" s="97"/>
      <c r="N522" s="97"/>
      <c r="O522" s="97"/>
      <c r="P522" s="97"/>
      <c r="Q522" s="97"/>
      <c r="R522" s="97"/>
      <c r="S522" s="97"/>
      <c r="T522" s="97"/>
      <c r="U522" s="97"/>
      <c r="V522" s="97"/>
      <c r="W522" s="97"/>
      <c r="X522" s="97"/>
      <c r="Y522" s="97"/>
      <c r="Z522" s="97"/>
    </row>
    <row r="523" spans="1:26">
      <c r="A523" s="97"/>
      <c r="B523" s="97"/>
      <c r="C523" s="97"/>
      <c r="D523" s="97"/>
      <c r="E523" s="97"/>
      <c r="F523" s="97"/>
      <c r="G523" s="97"/>
      <c r="H523" s="97"/>
      <c r="I523" s="97"/>
      <c r="J523" s="97"/>
      <c r="K523" s="97"/>
      <c r="L523" s="97"/>
      <c r="M523" s="97"/>
      <c r="N523" s="97"/>
      <c r="O523" s="97"/>
      <c r="P523" s="97"/>
      <c r="Q523" s="97"/>
      <c r="R523" s="97"/>
      <c r="S523" s="97"/>
      <c r="T523" s="97"/>
      <c r="U523" s="97"/>
      <c r="V523" s="97"/>
      <c r="W523" s="97"/>
      <c r="X523" s="97"/>
      <c r="Y523" s="97"/>
      <c r="Z523" s="97"/>
    </row>
    <row r="524" spans="1:26">
      <c r="A524" s="97"/>
      <c r="B524" s="97"/>
      <c r="C524" s="97"/>
      <c r="D524" s="97"/>
      <c r="E524" s="97"/>
      <c r="F524" s="97"/>
      <c r="G524" s="97"/>
      <c r="H524" s="97"/>
      <c r="I524" s="97"/>
      <c r="J524" s="97"/>
      <c r="K524" s="97"/>
      <c r="L524" s="97"/>
      <c r="M524" s="97"/>
      <c r="N524" s="97"/>
      <c r="O524" s="97"/>
      <c r="P524" s="97"/>
      <c r="Q524" s="97"/>
      <c r="R524" s="97"/>
      <c r="S524" s="97"/>
      <c r="T524" s="97"/>
      <c r="U524" s="97"/>
      <c r="V524" s="97"/>
      <c r="W524" s="97"/>
      <c r="X524" s="97"/>
      <c r="Y524" s="97"/>
      <c r="Z524" s="97"/>
    </row>
    <row r="525" spans="1:26">
      <c r="A525" s="97"/>
      <c r="B525" s="97"/>
      <c r="C525" s="97"/>
      <c r="D525" s="97"/>
      <c r="E525" s="97"/>
      <c r="F525" s="97"/>
      <c r="G525" s="97"/>
      <c r="H525" s="97"/>
      <c r="I525" s="97"/>
      <c r="J525" s="97"/>
      <c r="K525" s="97"/>
      <c r="L525" s="97"/>
      <c r="M525" s="97"/>
      <c r="N525" s="97"/>
      <c r="O525" s="97"/>
      <c r="P525" s="97"/>
      <c r="Q525" s="97"/>
      <c r="R525" s="97"/>
      <c r="S525" s="97"/>
      <c r="T525" s="97"/>
      <c r="U525" s="97"/>
      <c r="V525" s="97"/>
      <c r="W525" s="97"/>
      <c r="X525" s="97"/>
      <c r="Y525" s="97"/>
      <c r="Z525" s="97"/>
    </row>
    <row r="526" spans="1:26">
      <c r="A526" s="97"/>
      <c r="B526" s="97"/>
      <c r="C526" s="97"/>
      <c r="D526" s="97"/>
      <c r="E526" s="97"/>
      <c r="F526" s="97"/>
      <c r="G526" s="97"/>
      <c r="H526" s="97"/>
      <c r="I526" s="97"/>
      <c r="J526" s="97"/>
      <c r="K526" s="97"/>
      <c r="L526" s="97"/>
      <c r="M526" s="97"/>
      <c r="N526" s="97"/>
      <c r="O526" s="97"/>
      <c r="P526" s="97"/>
      <c r="Q526" s="97"/>
      <c r="R526" s="97"/>
      <c r="S526" s="97"/>
      <c r="T526" s="97"/>
      <c r="U526" s="97"/>
      <c r="V526" s="97"/>
      <c r="W526" s="97"/>
      <c r="X526" s="97"/>
      <c r="Y526" s="97"/>
      <c r="Z526" s="97"/>
    </row>
    <row r="527" spans="1:26">
      <c r="A527" s="97"/>
      <c r="B527" s="97"/>
      <c r="C527" s="97"/>
      <c r="D527" s="97"/>
      <c r="E527" s="97"/>
      <c r="F527" s="97"/>
      <c r="G527" s="97"/>
      <c r="H527" s="97"/>
      <c r="I527" s="97"/>
      <c r="J527" s="97"/>
      <c r="K527" s="97"/>
      <c r="L527" s="97"/>
      <c r="M527" s="97"/>
      <c r="N527" s="97"/>
      <c r="O527" s="97"/>
      <c r="P527" s="97"/>
      <c r="Q527" s="97"/>
      <c r="R527" s="97"/>
      <c r="S527" s="97"/>
      <c r="T527" s="97"/>
      <c r="U527" s="97"/>
      <c r="V527" s="97"/>
      <c r="W527" s="97"/>
      <c r="X527" s="97"/>
      <c r="Y527" s="97"/>
      <c r="Z527" s="97"/>
    </row>
    <row r="528" spans="1:26">
      <c r="A528" s="97"/>
      <c r="B528" s="97"/>
      <c r="C528" s="97"/>
      <c r="D528" s="97"/>
      <c r="E528" s="97"/>
      <c r="F528" s="97"/>
      <c r="G528" s="97"/>
      <c r="H528" s="97"/>
      <c r="I528" s="97"/>
      <c r="J528" s="97"/>
      <c r="K528" s="97"/>
      <c r="L528" s="97"/>
      <c r="M528" s="97"/>
      <c r="N528" s="97"/>
      <c r="O528" s="97"/>
      <c r="P528" s="97"/>
      <c r="Q528" s="97"/>
      <c r="R528" s="97"/>
      <c r="S528" s="97"/>
      <c r="T528" s="97"/>
      <c r="U528" s="97"/>
      <c r="V528" s="97"/>
      <c r="W528" s="97"/>
      <c r="X528" s="97"/>
      <c r="Y528" s="97"/>
      <c r="Z528" s="97"/>
    </row>
    <row r="529" spans="1:26">
      <c r="A529" s="97"/>
      <c r="B529" s="97"/>
      <c r="C529" s="97"/>
      <c r="D529" s="97"/>
      <c r="E529" s="97"/>
      <c r="F529" s="97"/>
      <c r="G529" s="97"/>
      <c r="H529" s="97"/>
      <c r="I529" s="97"/>
      <c r="J529" s="97"/>
      <c r="K529" s="97"/>
      <c r="L529" s="97"/>
      <c r="M529" s="97"/>
      <c r="N529" s="97"/>
      <c r="O529" s="97"/>
      <c r="P529" s="97"/>
      <c r="Q529" s="97"/>
      <c r="R529" s="97"/>
      <c r="S529" s="97"/>
      <c r="T529" s="97"/>
      <c r="U529" s="97"/>
      <c r="V529" s="97"/>
      <c r="W529" s="97"/>
      <c r="X529" s="97"/>
      <c r="Y529" s="97"/>
      <c r="Z529" s="97"/>
    </row>
    <row r="530" spans="1:26">
      <c r="A530" s="97"/>
      <c r="B530" s="97"/>
      <c r="C530" s="97"/>
      <c r="D530" s="97"/>
      <c r="E530" s="97"/>
      <c r="F530" s="97"/>
      <c r="G530" s="97"/>
      <c r="H530" s="97"/>
      <c r="I530" s="97"/>
      <c r="J530" s="97"/>
      <c r="K530" s="97"/>
      <c r="L530" s="97"/>
      <c r="M530" s="97"/>
      <c r="N530" s="97"/>
      <c r="O530" s="97"/>
      <c r="P530" s="97"/>
      <c r="Q530" s="97"/>
      <c r="R530" s="97"/>
      <c r="S530" s="97"/>
      <c r="T530" s="97"/>
      <c r="U530" s="97"/>
      <c r="V530" s="97"/>
      <c r="W530" s="97"/>
      <c r="X530" s="97"/>
      <c r="Y530" s="97"/>
      <c r="Z530" s="97"/>
    </row>
    <row r="531" spans="1:26">
      <c r="A531" s="97"/>
      <c r="B531" s="97"/>
      <c r="C531" s="97"/>
      <c r="D531" s="97"/>
      <c r="E531" s="97"/>
      <c r="F531" s="97"/>
      <c r="G531" s="97"/>
      <c r="H531" s="97"/>
      <c r="I531" s="97"/>
      <c r="J531" s="97"/>
      <c r="K531" s="97"/>
      <c r="L531" s="97"/>
      <c r="M531" s="97"/>
      <c r="N531" s="97"/>
      <c r="O531" s="97"/>
      <c r="P531" s="97"/>
      <c r="Q531" s="97"/>
      <c r="R531" s="97"/>
      <c r="S531" s="97"/>
      <c r="T531" s="97"/>
      <c r="U531" s="97"/>
      <c r="V531" s="97"/>
      <c r="W531" s="97"/>
      <c r="X531" s="97"/>
      <c r="Y531" s="97"/>
      <c r="Z531" s="97"/>
    </row>
    <row r="532" spans="1:26">
      <c r="A532" s="97"/>
      <c r="B532" s="97"/>
      <c r="C532" s="97"/>
      <c r="D532" s="97"/>
      <c r="E532" s="97"/>
      <c r="F532" s="97"/>
      <c r="G532" s="97"/>
      <c r="H532" s="97"/>
      <c r="I532" s="97"/>
      <c r="J532" s="97"/>
      <c r="K532" s="97"/>
      <c r="L532" s="97"/>
      <c r="M532" s="97"/>
      <c r="N532" s="97"/>
      <c r="O532" s="97"/>
      <c r="P532" s="97"/>
      <c r="Q532" s="97"/>
      <c r="R532" s="97"/>
      <c r="S532" s="97"/>
      <c r="T532" s="97"/>
      <c r="U532" s="97"/>
      <c r="V532" s="97"/>
      <c r="W532" s="97"/>
      <c r="X532" s="97"/>
      <c r="Y532" s="97"/>
      <c r="Z532" s="97"/>
    </row>
    <row r="533" spans="1:26">
      <c r="A533" s="97"/>
      <c r="B533" s="97"/>
      <c r="C533" s="97"/>
      <c r="D533" s="97"/>
      <c r="E533" s="97"/>
      <c r="F533" s="97"/>
      <c r="G533" s="97"/>
      <c r="H533" s="97"/>
      <c r="I533" s="97"/>
      <c r="J533" s="97"/>
      <c r="K533" s="97"/>
      <c r="L533" s="97"/>
      <c r="M533" s="97"/>
      <c r="N533" s="97"/>
      <c r="O533" s="97"/>
      <c r="P533" s="97"/>
      <c r="Q533" s="97"/>
      <c r="R533" s="97"/>
      <c r="S533" s="97"/>
      <c r="T533" s="97"/>
      <c r="U533" s="97"/>
      <c r="V533" s="97"/>
      <c r="W533" s="97"/>
      <c r="X533" s="97"/>
      <c r="Y533" s="97"/>
      <c r="Z533" s="97"/>
    </row>
    <row r="534" spans="1:26">
      <c r="A534" s="97"/>
      <c r="B534" s="97"/>
      <c r="C534" s="97"/>
      <c r="D534" s="97"/>
      <c r="E534" s="97"/>
      <c r="F534" s="97"/>
      <c r="G534" s="97"/>
      <c r="H534" s="97"/>
      <c r="I534" s="97"/>
      <c r="J534" s="97"/>
      <c r="K534" s="97"/>
      <c r="L534" s="97"/>
      <c r="M534" s="97"/>
      <c r="N534" s="97"/>
      <c r="O534" s="97"/>
      <c r="P534" s="97"/>
      <c r="Q534" s="97"/>
      <c r="R534" s="97"/>
      <c r="S534" s="97"/>
      <c r="T534" s="97"/>
      <c r="U534" s="97"/>
      <c r="V534" s="97"/>
      <c r="W534" s="97"/>
      <c r="X534" s="97"/>
      <c r="Y534" s="97"/>
      <c r="Z534" s="97"/>
    </row>
    <row r="535" spans="1:26">
      <c r="A535" s="97"/>
      <c r="B535" s="97"/>
      <c r="C535" s="97"/>
      <c r="D535" s="97"/>
      <c r="E535" s="97"/>
      <c r="F535" s="97"/>
      <c r="G535" s="97"/>
      <c r="H535" s="97"/>
      <c r="I535" s="97"/>
      <c r="J535" s="97"/>
      <c r="K535" s="97"/>
      <c r="L535" s="97"/>
      <c r="M535" s="97"/>
      <c r="N535" s="97"/>
      <c r="O535" s="97"/>
      <c r="P535" s="97"/>
      <c r="Q535" s="97"/>
      <c r="R535" s="97"/>
      <c r="S535" s="97"/>
      <c r="T535" s="97"/>
      <c r="U535" s="97"/>
      <c r="V535" s="97"/>
      <c r="W535" s="97"/>
      <c r="X535" s="97"/>
      <c r="Y535" s="97"/>
      <c r="Z535" s="97"/>
    </row>
    <row r="536" spans="1:26">
      <c r="A536" s="97"/>
      <c r="B536" s="97"/>
      <c r="C536" s="97"/>
      <c r="D536" s="97"/>
      <c r="E536" s="97"/>
      <c r="F536" s="97"/>
      <c r="G536" s="97"/>
      <c r="H536" s="97"/>
      <c r="I536" s="97"/>
      <c r="J536" s="97"/>
      <c r="K536" s="97"/>
      <c r="L536" s="97"/>
      <c r="M536" s="97"/>
      <c r="N536" s="97"/>
      <c r="O536" s="97"/>
      <c r="P536" s="97"/>
      <c r="Q536" s="97"/>
      <c r="R536" s="97"/>
      <c r="S536" s="97"/>
      <c r="T536" s="97"/>
      <c r="U536" s="97"/>
      <c r="V536" s="97"/>
      <c r="W536" s="97"/>
      <c r="X536" s="97"/>
      <c r="Y536" s="97"/>
      <c r="Z536" s="97"/>
    </row>
    <row r="537" spans="1:26">
      <c r="A537" s="97"/>
      <c r="B537" s="97"/>
      <c r="C537" s="97"/>
      <c r="D537" s="97"/>
      <c r="E537" s="97"/>
      <c r="F537" s="97"/>
      <c r="G537" s="97"/>
      <c r="H537" s="97"/>
      <c r="I537" s="97"/>
      <c r="J537" s="97"/>
      <c r="K537" s="97"/>
      <c r="L537" s="97"/>
      <c r="M537" s="97"/>
      <c r="N537" s="97"/>
      <c r="O537" s="97"/>
      <c r="P537" s="97"/>
      <c r="Q537" s="97"/>
      <c r="R537" s="97"/>
      <c r="S537" s="97"/>
      <c r="T537" s="97"/>
      <c r="U537" s="97"/>
      <c r="V537" s="97"/>
      <c r="W537" s="97"/>
      <c r="X537" s="97"/>
      <c r="Y537" s="97"/>
      <c r="Z537" s="97"/>
    </row>
    <row r="538" spans="1:26">
      <c r="A538" s="97"/>
      <c r="B538" s="97"/>
      <c r="C538" s="97"/>
      <c r="D538" s="97"/>
      <c r="E538" s="97"/>
      <c r="F538" s="97"/>
      <c r="G538" s="97"/>
      <c r="H538" s="97"/>
      <c r="I538" s="97"/>
      <c r="J538" s="97"/>
      <c r="K538" s="97"/>
      <c r="L538" s="97"/>
      <c r="M538" s="97"/>
      <c r="N538" s="97"/>
      <c r="O538" s="97"/>
      <c r="P538" s="97"/>
      <c r="Q538" s="97"/>
      <c r="R538" s="97"/>
      <c r="S538" s="97"/>
      <c r="T538" s="97"/>
      <c r="U538" s="97"/>
      <c r="V538" s="97"/>
      <c r="W538" s="97"/>
      <c r="X538" s="97"/>
      <c r="Y538" s="97"/>
      <c r="Z538" s="97"/>
    </row>
    <row r="539" spans="1:26">
      <c r="A539" s="97"/>
      <c r="B539" s="97"/>
      <c r="C539" s="97"/>
      <c r="D539" s="97"/>
      <c r="E539" s="97"/>
      <c r="F539" s="97"/>
      <c r="G539" s="97"/>
      <c r="H539" s="97"/>
      <c r="I539" s="97"/>
      <c r="J539" s="97"/>
      <c r="K539" s="97"/>
      <c r="L539" s="97"/>
      <c r="M539" s="97"/>
      <c r="N539" s="97"/>
      <c r="O539" s="97"/>
      <c r="P539" s="97"/>
      <c r="Q539" s="97"/>
      <c r="R539" s="97"/>
      <c r="S539" s="97"/>
      <c r="T539" s="97"/>
      <c r="U539" s="97"/>
      <c r="V539" s="97"/>
      <c r="W539" s="97"/>
      <c r="X539" s="97"/>
      <c r="Y539" s="97"/>
      <c r="Z539" s="97"/>
    </row>
    <row r="540" spans="1:26">
      <c r="A540" s="97"/>
      <c r="B540" s="97"/>
      <c r="C540" s="97"/>
      <c r="D540" s="97"/>
      <c r="E540" s="97"/>
      <c r="F540" s="97"/>
      <c r="G540" s="97"/>
      <c r="H540" s="97"/>
      <c r="I540" s="97"/>
      <c r="J540" s="97"/>
      <c r="K540" s="97"/>
      <c r="L540" s="97"/>
      <c r="M540" s="97"/>
      <c r="N540" s="97"/>
      <c r="O540" s="97"/>
      <c r="P540" s="97"/>
      <c r="Q540" s="97"/>
      <c r="R540" s="97"/>
      <c r="S540" s="97"/>
      <c r="T540" s="97"/>
      <c r="U540" s="97"/>
      <c r="V540" s="97"/>
      <c r="W540" s="97"/>
      <c r="X540" s="97"/>
      <c r="Y540" s="97"/>
      <c r="Z540" s="97"/>
    </row>
    <row r="541" spans="1:26">
      <c r="A541" s="97"/>
      <c r="B541" s="97"/>
      <c r="C541" s="97"/>
      <c r="D541" s="97"/>
      <c r="E541" s="97"/>
      <c r="F541" s="97"/>
      <c r="G541" s="97"/>
      <c r="H541" s="97"/>
      <c r="I541" s="97"/>
      <c r="J541" s="97"/>
      <c r="K541" s="97"/>
      <c r="L541" s="97"/>
      <c r="M541" s="97"/>
      <c r="N541" s="97"/>
      <c r="O541" s="97"/>
      <c r="P541" s="97"/>
      <c r="Q541" s="97"/>
      <c r="R541" s="97"/>
      <c r="S541" s="97"/>
      <c r="T541" s="97"/>
      <c r="U541" s="97"/>
      <c r="V541" s="97"/>
      <c r="W541" s="97"/>
      <c r="X541" s="97"/>
      <c r="Y541" s="97"/>
      <c r="Z541" s="97"/>
    </row>
    <row r="542" spans="1:26">
      <c r="A542" s="97"/>
      <c r="B542" s="97"/>
      <c r="C542" s="97"/>
      <c r="D542" s="97"/>
      <c r="E542" s="97"/>
      <c r="F542" s="97"/>
      <c r="G542" s="97"/>
      <c r="H542" s="97"/>
      <c r="I542" s="97"/>
      <c r="J542" s="97"/>
      <c r="K542" s="97"/>
      <c r="L542" s="97"/>
      <c r="M542" s="97"/>
      <c r="N542" s="97"/>
      <c r="O542" s="97"/>
      <c r="P542" s="97"/>
      <c r="Q542" s="97"/>
      <c r="R542" s="97"/>
      <c r="S542" s="97"/>
      <c r="T542" s="97"/>
      <c r="U542" s="97"/>
      <c r="V542" s="97"/>
      <c r="W542" s="97"/>
      <c r="X542" s="97"/>
      <c r="Y542" s="97"/>
      <c r="Z542" s="97"/>
    </row>
    <row r="543" spans="1:26">
      <c r="A543" s="97"/>
      <c r="B543" s="97"/>
      <c r="C543" s="97"/>
      <c r="D543" s="97"/>
      <c r="E543" s="97"/>
      <c r="F543" s="97"/>
      <c r="G543" s="97"/>
      <c r="H543" s="97"/>
      <c r="I543" s="97"/>
      <c r="J543" s="97"/>
      <c r="K543" s="97"/>
      <c r="L543" s="97"/>
      <c r="M543" s="97"/>
      <c r="N543" s="97"/>
      <c r="O543" s="97"/>
      <c r="P543" s="97"/>
      <c r="Q543" s="97"/>
      <c r="R543" s="97"/>
      <c r="S543" s="97"/>
      <c r="T543" s="97"/>
      <c r="U543" s="97"/>
      <c r="V543" s="97"/>
      <c r="W543" s="97"/>
      <c r="X543" s="97"/>
      <c r="Y543" s="97"/>
      <c r="Z543" s="97"/>
    </row>
    <row r="544" spans="1:26">
      <c r="A544" s="97"/>
      <c r="B544" s="97"/>
      <c r="C544" s="97"/>
      <c r="D544" s="97"/>
      <c r="E544" s="97"/>
      <c r="F544" s="97"/>
      <c r="G544" s="97"/>
      <c r="H544" s="97"/>
      <c r="I544" s="97"/>
      <c r="J544" s="97"/>
      <c r="K544" s="97"/>
      <c r="L544" s="97"/>
      <c r="M544" s="97"/>
      <c r="N544" s="97"/>
      <c r="O544" s="97"/>
      <c r="P544" s="97"/>
      <c r="Q544" s="97"/>
      <c r="R544" s="97"/>
      <c r="S544" s="97"/>
      <c r="T544" s="97"/>
      <c r="U544" s="97"/>
      <c r="V544" s="97"/>
      <c r="W544" s="97"/>
      <c r="X544" s="97"/>
      <c r="Y544" s="97"/>
      <c r="Z544" s="97"/>
    </row>
    <row r="545" spans="1:26">
      <c r="A545" s="97"/>
      <c r="B545" s="97"/>
      <c r="C545" s="97"/>
      <c r="D545" s="97"/>
      <c r="E545" s="97"/>
      <c r="F545" s="97"/>
      <c r="G545" s="97"/>
      <c r="H545" s="97"/>
      <c r="I545" s="97"/>
      <c r="J545" s="97"/>
      <c r="K545" s="97"/>
      <c r="L545" s="97"/>
      <c r="M545" s="97"/>
      <c r="N545" s="97"/>
      <c r="O545" s="97"/>
      <c r="P545" s="97"/>
      <c r="Q545" s="97"/>
      <c r="R545" s="97"/>
      <c r="S545" s="97"/>
      <c r="T545" s="97"/>
      <c r="U545" s="97"/>
      <c r="V545" s="97"/>
      <c r="W545" s="97"/>
      <c r="X545" s="97"/>
      <c r="Y545" s="97"/>
      <c r="Z545" s="97"/>
    </row>
    <row r="546" spans="1:26">
      <c r="A546" s="97"/>
      <c r="B546" s="97"/>
      <c r="C546" s="97"/>
      <c r="D546" s="97"/>
      <c r="E546" s="97"/>
      <c r="F546" s="97"/>
      <c r="G546" s="97"/>
      <c r="H546" s="97"/>
      <c r="I546" s="97"/>
      <c r="J546" s="97"/>
      <c r="K546" s="97"/>
      <c r="L546" s="97"/>
      <c r="M546" s="97"/>
      <c r="N546" s="97"/>
      <c r="O546" s="97"/>
      <c r="P546" s="97"/>
      <c r="Q546" s="97"/>
      <c r="R546" s="97"/>
      <c r="S546" s="97"/>
      <c r="T546" s="97"/>
      <c r="U546" s="97"/>
      <c r="V546" s="97"/>
      <c r="W546" s="97"/>
      <c r="X546" s="97"/>
      <c r="Y546" s="97"/>
      <c r="Z546" s="97"/>
    </row>
    <row r="547" spans="1:26">
      <c r="A547" s="97"/>
      <c r="B547" s="97"/>
      <c r="C547" s="97"/>
      <c r="D547" s="97"/>
      <c r="E547" s="97"/>
      <c r="F547" s="97"/>
      <c r="G547" s="97"/>
      <c r="H547" s="97"/>
      <c r="I547" s="97"/>
      <c r="J547" s="97"/>
      <c r="K547" s="97"/>
      <c r="L547" s="97"/>
      <c r="M547" s="97"/>
      <c r="N547" s="97"/>
      <c r="O547" s="97"/>
      <c r="P547" s="97"/>
      <c r="Q547" s="97"/>
      <c r="R547" s="97"/>
      <c r="S547" s="97"/>
      <c r="T547" s="97"/>
      <c r="U547" s="97"/>
      <c r="V547" s="97"/>
      <c r="W547" s="97"/>
      <c r="X547" s="97"/>
      <c r="Y547" s="97"/>
      <c r="Z547" s="97"/>
    </row>
    <row r="548" spans="1:26">
      <c r="A548" s="97"/>
      <c r="B548" s="97"/>
      <c r="C548" s="97"/>
      <c r="D548" s="97"/>
      <c r="E548" s="97"/>
      <c r="F548" s="97"/>
      <c r="G548" s="97"/>
      <c r="H548" s="97"/>
      <c r="I548" s="97"/>
      <c r="J548" s="97"/>
      <c r="K548" s="97"/>
      <c r="L548" s="97"/>
      <c r="M548" s="97"/>
      <c r="N548" s="97"/>
      <c r="O548" s="97"/>
      <c r="P548" s="97"/>
      <c r="Q548" s="97"/>
      <c r="R548" s="97"/>
      <c r="S548" s="97"/>
      <c r="T548" s="97"/>
      <c r="U548" s="97"/>
      <c r="V548" s="97"/>
      <c r="W548" s="97"/>
      <c r="X548" s="97"/>
      <c r="Y548" s="97"/>
      <c r="Z548" s="97"/>
    </row>
    <row r="549" spans="1:26">
      <c r="A549" s="97"/>
      <c r="B549" s="97"/>
      <c r="C549" s="97"/>
      <c r="D549" s="97"/>
      <c r="E549" s="97"/>
      <c r="F549" s="97"/>
      <c r="G549" s="97"/>
      <c r="H549" s="97"/>
      <c r="I549" s="97"/>
      <c r="J549" s="97"/>
      <c r="K549" s="97"/>
      <c r="L549" s="97"/>
      <c r="M549" s="97"/>
      <c r="N549" s="97"/>
      <c r="O549" s="97"/>
      <c r="P549" s="97"/>
      <c r="Q549" s="97"/>
      <c r="R549" s="97"/>
      <c r="S549" s="97"/>
      <c r="T549" s="97"/>
      <c r="U549" s="97"/>
      <c r="V549" s="97"/>
      <c r="W549" s="97"/>
      <c r="X549" s="97"/>
      <c r="Y549" s="97"/>
      <c r="Z549" s="97"/>
    </row>
    <row r="550" spans="1:26">
      <c r="A550" s="97"/>
      <c r="B550" s="97"/>
      <c r="C550" s="97"/>
      <c r="D550" s="97"/>
      <c r="E550" s="97"/>
      <c r="F550" s="97"/>
      <c r="G550" s="97"/>
      <c r="H550" s="97"/>
      <c r="I550" s="97"/>
      <c r="J550" s="97"/>
      <c r="K550" s="97"/>
      <c r="L550" s="97"/>
      <c r="M550" s="97"/>
      <c r="N550" s="97"/>
      <c r="O550" s="97"/>
      <c r="P550" s="97"/>
      <c r="Q550" s="97"/>
      <c r="R550" s="97"/>
      <c r="S550" s="97"/>
      <c r="T550" s="97"/>
      <c r="U550" s="97"/>
      <c r="V550" s="97"/>
      <c r="W550" s="97"/>
      <c r="X550" s="97"/>
      <c r="Y550" s="97"/>
      <c r="Z550" s="97"/>
    </row>
    <row r="551" spans="1:26">
      <c r="A551" s="97"/>
      <c r="B551" s="97"/>
      <c r="C551" s="97"/>
      <c r="D551" s="97"/>
      <c r="E551" s="97"/>
      <c r="F551" s="97"/>
      <c r="G551" s="97"/>
      <c r="H551" s="97"/>
      <c r="I551" s="97"/>
      <c r="J551" s="97"/>
      <c r="K551" s="97"/>
      <c r="L551" s="97"/>
      <c r="M551" s="97"/>
      <c r="N551" s="97"/>
      <c r="O551" s="97"/>
      <c r="P551" s="97"/>
      <c r="Q551" s="97"/>
      <c r="R551" s="97"/>
      <c r="S551" s="97"/>
      <c r="T551" s="97"/>
      <c r="U551" s="97"/>
      <c r="V551" s="97"/>
      <c r="W551" s="97"/>
      <c r="X551" s="97"/>
      <c r="Y551" s="97"/>
      <c r="Z551" s="97"/>
    </row>
    <row r="552" spans="1:26">
      <c r="A552" s="97"/>
      <c r="B552" s="97"/>
      <c r="C552" s="97"/>
      <c r="D552" s="97"/>
      <c r="E552" s="97"/>
      <c r="F552" s="97"/>
      <c r="G552" s="97"/>
      <c r="H552" s="97"/>
      <c r="I552" s="97"/>
      <c r="J552" s="97"/>
      <c r="K552" s="97"/>
      <c r="L552" s="97"/>
      <c r="M552" s="97"/>
      <c r="N552" s="97"/>
      <c r="O552" s="97"/>
      <c r="P552" s="97"/>
      <c r="Q552" s="97"/>
      <c r="R552" s="97"/>
      <c r="S552" s="97"/>
      <c r="T552" s="97"/>
      <c r="U552" s="97"/>
      <c r="V552" s="97"/>
      <c r="W552" s="97"/>
      <c r="X552" s="97"/>
      <c r="Y552" s="97"/>
      <c r="Z552" s="97"/>
    </row>
    <row r="553" spans="1:26">
      <c r="A553" s="97"/>
      <c r="B553" s="97"/>
      <c r="C553" s="97"/>
      <c r="D553" s="97"/>
      <c r="E553" s="97"/>
      <c r="F553" s="97"/>
      <c r="G553" s="97"/>
      <c r="H553" s="97"/>
      <c r="I553" s="97"/>
      <c r="J553" s="97"/>
      <c r="K553" s="97"/>
      <c r="L553" s="97"/>
      <c r="M553" s="97"/>
      <c r="N553" s="97"/>
      <c r="O553" s="97"/>
      <c r="P553" s="97"/>
      <c r="Q553" s="97"/>
      <c r="R553" s="97"/>
      <c r="S553" s="97"/>
      <c r="T553" s="97"/>
      <c r="U553" s="97"/>
      <c r="V553" s="97"/>
      <c r="W553" s="97"/>
      <c r="X553" s="97"/>
      <c r="Y553" s="97"/>
      <c r="Z553" s="97"/>
    </row>
    <row r="554" spans="1:26">
      <c r="A554" s="97"/>
      <c r="B554" s="97"/>
      <c r="C554" s="97"/>
      <c r="D554" s="97"/>
      <c r="E554" s="97"/>
      <c r="F554" s="97"/>
      <c r="G554" s="97"/>
      <c r="H554" s="97"/>
      <c r="I554" s="97"/>
      <c r="J554" s="97"/>
      <c r="K554" s="97"/>
      <c r="L554" s="97"/>
      <c r="M554" s="97"/>
      <c r="N554" s="97"/>
      <c r="O554" s="97"/>
      <c r="P554" s="97"/>
      <c r="Q554" s="97"/>
      <c r="R554" s="97"/>
      <c r="S554" s="97"/>
      <c r="T554" s="97"/>
      <c r="U554" s="97"/>
      <c r="V554" s="97"/>
      <c r="W554" s="97"/>
      <c r="X554" s="97"/>
      <c r="Y554" s="97"/>
      <c r="Z554" s="97"/>
    </row>
    <row r="555" spans="1:26">
      <c r="A555" s="97"/>
      <c r="B555" s="97"/>
      <c r="C555" s="97"/>
      <c r="D555" s="97"/>
      <c r="E555" s="97"/>
      <c r="F555" s="97"/>
      <c r="G555" s="97"/>
      <c r="H555" s="97"/>
      <c r="I555" s="97"/>
      <c r="J555" s="97"/>
      <c r="K555" s="97"/>
      <c r="L555" s="97"/>
      <c r="M555" s="97"/>
      <c r="N555" s="97"/>
      <c r="O555" s="97"/>
      <c r="P555" s="97"/>
      <c r="Q555" s="97"/>
      <c r="R555" s="97"/>
      <c r="S555" s="97"/>
      <c r="T555" s="97"/>
      <c r="U555" s="97"/>
      <c r="V555" s="97"/>
      <c r="W555" s="97"/>
      <c r="X555" s="97"/>
      <c r="Y555" s="97"/>
      <c r="Z555" s="97"/>
    </row>
    <row r="556" spans="1:26">
      <c r="A556" s="97"/>
      <c r="B556" s="97"/>
      <c r="C556" s="97"/>
      <c r="D556" s="97"/>
      <c r="E556" s="97"/>
      <c r="F556" s="97"/>
      <c r="G556" s="97"/>
      <c r="H556" s="97"/>
      <c r="I556" s="97"/>
      <c r="J556" s="97"/>
      <c r="K556" s="97"/>
      <c r="L556" s="97"/>
      <c r="M556" s="97"/>
      <c r="N556" s="97"/>
      <c r="O556" s="97"/>
      <c r="P556" s="97"/>
      <c r="Q556" s="97"/>
      <c r="R556" s="97"/>
      <c r="S556" s="97"/>
      <c r="T556" s="97"/>
      <c r="U556" s="97"/>
      <c r="V556" s="97"/>
      <c r="W556" s="97"/>
      <c r="X556" s="97"/>
      <c r="Y556" s="97"/>
      <c r="Z556" s="97"/>
    </row>
    <row r="557" spans="1:26">
      <c r="A557" s="97"/>
      <c r="B557" s="97"/>
      <c r="C557" s="97"/>
      <c r="D557" s="97"/>
      <c r="E557" s="97"/>
      <c r="F557" s="97"/>
      <c r="G557" s="97"/>
      <c r="H557" s="97"/>
      <c r="I557" s="97"/>
      <c r="J557" s="97"/>
      <c r="K557" s="97"/>
      <c r="L557" s="97"/>
      <c r="M557" s="97"/>
      <c r="N557" s="97"/>
      <c r="O557" s="97"/>
      <c r="P557" s="97"/>
      <c r="Q557" s="97"/>
      <c r="R557" s="97"/>
      <c r="S557" s="97"/>
      <c r="T557" s="97"/>
      <c r="U557" s="97"/>
      <c r="V557" s="97"/>
      <c r="W557" s="97"/>
      <c r="X557" s="97"/>
      <c r="Y557" s="97"/>
      <c r="Z557" s="97"/>
    </row>
    <row r="558" spans="1:26">
      <c r="A558" s="97"/>
      <c r="B558" s="97"/>
      <c r="C558" s="97"/>
      <c r="D558" s="97"/>
      <c r="E558" s="97"/>
      <c r="F558" s="97"/>
      <c r="G558" s="97"/>
      <c r="H558" s="97"/>
      <c r="I558" s="97"/>
      <c r="J558" s="97"/>
      <c r="K558" s="97"/>
      <c r="L558" s="97"/>
      <c r="M558" s="97"/>
      <c r="N558" s="97"/>
      <c r="O558" s="97"/>
      <c r="P558" s="97"/>
      <c r="Q558" s="97"/>
      <c r="R558" s="97"/>
      <c r="S558" s="97"/>
      <c r="T558" s="97"/>
      <c r="U558" s="97"/>
      <c r="V558" s="97"/>
      <c r="W558" s="97"/>
      <c r="X558" s="97"/>
      <c r="Y558" s="97"/>
      <c r="Z558" s="97"/>
    </row>
    <row r="559" spans="1:26">
      <c r="A559" s="97"/>
      <c r="B559" s="97"/>
      <c r="C559" s="97"/>
      <c r="D559" s="97"/>
      <c r="E559" s="97"/>
      <c r="F559" s="97"/>
      <c r="G559" s="97"/>
      <c r="H559" s="97"/>
      <c r="I559" s="97"/>
      <c r="J559" s="97"/>
      <c r="K559" s="97"/>
      <c r="L559" s="97"/>
      <c r="M559" s="97"/>
      <c r="N559" s="97"/>
      <c r="O559" s="97"/>
      <c r="P559" s="97"/>
      <c r="Q559" s="97"/>
      <c r="R559" s="97"/>
      <c r="S559" s="97"/>
      <c r="T559" s="97"/>
      <c r="U559" s="97"/>
      <c r="V559" s="97"/>
      <c r="W559" s="97"/>
      <c r="X559" s="97"/>
      <c r="Y559" s="97"/>
      <c r="Z559" s="97"/>
    </row>
    <row r="560" spans="1:26">
      <c r="A560" s="97"/>
      <c r="B560" s="97"/>
      <c r="C560" s="97"/>
      <c r="D560" s="97"/>
      <c r="E560" s="97"/>
      <c r="F560" s="97"/>
      <c r="G560" s="97"/>
      <c r="H560" s="97"/>
      <c r="I560" s="97"/>
      <c r="J560" s="97"/>
      <c r="K560" s="97"/>
      <c r="L560" s="97"/>
      <c r="M560" s="97"/>
      <c r="N560" s="97"/>
      <c r="O560" s="97"/>
      <c r="P560" s="97"/>
      <c r="Q560" s="97"/>
      <c r="R560" s="97"/>
      <c r="S560" s="97"/>
      <c r="T560" s="97"/>
      <c r="U560" s="97"/>
      <c r="V560" s="97"/>
      <c r="W560" s="97"/>
      <c r="X560" s="97"/>
      <c r="Y560" s="97"/>
      <c r="Z560" s="97"/>
    </row>
    <row r="561" spans="1:26">
      <c r="A561" s="97"/>
      <c r="B561" s="97"/>
      <c r="C561" s="97"/>
      <c r="D561" s="97"/>
      <c r="E561" s="97"/>
      <c r="F561" s="97"/>
      <c r="G561" s="97"/>
      <c r="H561" s="97"/>
      <c r="I561" s="97"/>
      <c r="J561" s="97"/>
      <c r="K561" s="97"/>
      <c r="L561" s="97"/>
      <c r="M561" s="97"/>
      <c r="N561" s="97"/>
      <c r="O561" s="97"/>
      <c r="P561" s="97"/>
      <c r="Q561" s="97"/>
      <c r="R561" s="97"/>
      <c r="S561" s="97"/>
      <c r="T561" s="97"/>
      <c r="U561" s="97"/>
      <c r="V561" s="97"/>
      <c r="W561" s="97"/>
      <c r="X561" s="97"/>
      <c r="Y561" s="97"/>
      <c r="Z561" s="97"/>
    </row>
    <row r="562" spans="1:26">
      <c r="A562" s="97"/>
      <c r="B562" s="97"/>
      <c r="C562" s="97"/>
      <c r="D562" s="97"/>
      <c r="E562" s="97"/>
      <c r="F562" s="97"/>
      <c r="G562" s="97"/>
      <c r="H562" s="97"/>
      <c r="I562" s="97"/>
      <c r="J562" s="97"/>
      <c r="K562" s="97"/>
      <c r="L562" s="97"/>
      <c r="M562" s="97"/>
      <c r="N562" s="97"/>
      <c r="O562" s="97"/>
      <c r="P562" s="97"/>
      <c r="Q562" s="97"/>
      <c r="R562" s="97"/>
      <c r="S562" s="97"/>
      <c r="T562" s="97"/>
      <c r="U562" s="97"/>
      <c r="V562" s="97"/>
      <c r="W562" s="97"/>
      <c r="X562" s="97"/>
      <c r="Y562" s="97"/>
      <c r="Z562" s="97"/>
    </row>
    <row r="563" spans="1:26">
      <c r="A563" s="97"/>
      <c r="B563" s="97"/>
      <c r="C563" s="97"/>
      <c r="D563" s="97"/>
      <c r="E563" s="97"/>
      <c r="F563" s="97"/>
      <c r="G563" s="97"/>
      <c r="H563" s="97"/>
      <c r="I563" s="97"/>
      <c r="J563" s="97"/>
      <c r="K563" s="97"/>
      <c r="L563" s="97"/>
      <c r="M563" s="97"/>
      <c r="N563" s="97"/>
      <c r="O563" s="97"/>
      <c r="P563" s="97"/>
      <c r="Q563" s="97"/>
      <c r="R563" s="97"/>
      <c r="S563" s="97"/>
      <c r="T563" s="97"/>
      <c r="U563" s="97"/>
      <c r="V563" s="97"/>
      <c r="W563" s="97"/>
      <c r="X563" s="97"/>
      <c r="Y563" s="97"/>
      <c r="Z563" s="97"/>
    </row>
    <row r="564" spans="1:26">
      <c r="A564" s="97"/>
      <c r="B564" s="97"/>
      <c r="C564" s="97"/>
      <c r="D564" s="97"/>
      <c r="E564" s="97"/>
      <c r="F564" s="97"/>
      <c r="G564" s="97"/>
      <c r="H564" s="97"/>
      <c r="I564" s="97"/>
      <c r="J564" s="97"/>
      <c r="K564" s="97"/>
      <c r="L564" s="97"/>
      <c r="M564" s="97"/>
      <c r="N564" s="97"/>
      <c r="O564" s="97"/>
      <c r="P564" s="97"/>
      <c r="Q564" s="97"/>
      <c r="R564" s="97"/>
      <c r="S564" s="97"/>
      <c r="T564" s="97"/>
      <c r="U564" s="97"/>
      <c r="V564" s="97"/>
      <c r="W564" s="97"/>
      <c r="X564" s="97"/>
      <c r="Y564" s="97"/>
      <c r="Z564" s="97"/>
    </row>
    <row r="565" spans="1:26">
      <c r="A565" s="97"/>
      <c r="B565" s="97"/>
      <c r="C565" s="97"/>
      <c r="D565" s="97"/>
      <c r="E565" s="97"/>
      <c r="F565" s="97"/>
      <c r="G565" s="97"/>
      <c r="H565" s="97"/>
      <c r="I565" s="97"/>
      <c r="J565" s="97"/>
      <c r="K565" s="97"/>
      <c r="L565" s="97"/>
      <c r="M565" s="97"/>
      <c r="N565" s="97"/>
      <c r="O565" s="97"/>
      <c r="P565" s="97"/>
      <c r="Q565" s="97"/>
      <c r="R565" s="97"/>
      <c r="S565" s="97"/>
      <c r="T565" s="97"/>
      <c r="U565" s="97"/>
      <c r="V565" s="97"/>
      <c r="W565" s="97"/>
      <c r="X565" s="97"/>
      <c r="Y565" s="97"/>
      <c r="Z565" s="97"/>
    </row>
    <row r="566" spans="1:26">
      <c r="A566" s="97"/>
      <c r="B566" s="97"/>
      <c r="C566" s="97"/>
      <c r="D566" s="97"/>
      <c r="E566" s="97"/>
      <c r="F566" s="97"/>
      <c r="G566" s="97"/>
      <c r="H566" s="97"/>
      <c r="I566" s="97"/>
      <c r="J566" s="97"/>
      <c r="K566" s="97"/>
      <c r="L566" s="97"/>
      <c r="M566" s="97"/>
      <c r="N566" s="97"/>
      <c r="O566" s="97"/>
      <c r="P566" s="97"/>
      <c r="Q566" s="97"/>
      <c r="R566" s="97"/>
      <c r="S566" s="97"/>
      <c r="T566" s="97"/>
      <c r="U566" s="97"/>
      <c r="V566" s="97"/>
      <c r="W566" s="97"/>
      <c r="X566" s="97"/>
      <c r="Y566" s="97"/>
      <c r="Z566" s="97"/>
    </row>
    <row r="567" spans="1:26">
      <c r="A567" s="97"/>
      <c r="B567" s="97"/>
      <c r="C567" s="97"/>
      <c r="D567" s="97"/>
      <c r="E567" s="97"/>
      <c r="F567" s="97"/>
      <c r="G567" s="97"/>
      <c r="H567" s="97"/>
      <c r="I567" s="97"/>
      <c r="J567" s="97"/>
      <c r="K567" s="97"/>
      <c r="L567" s="97"/>
      <c r="M567" s="97"/>
      <c r="N567" s="97"/>
      <c r="O567" s="97"/>
      <c r="P567" s="97"/>
      <c r="Q567" s="97"/>
      <c r="R567" s="97"/>
      <c r="S567" s="97"/>
      <c r="T567" s="97"/>
      <c r="U567" s="97"/>
      <c r="V567" s="97"/>
      <c r="W567" s="97"/>
      <c r="X567" s="97"/>
      <c r="Y567" s="97"/>
      <c r="Z567" s="97"/>
    </row>
    <row r="568" spans="1:26">
      <c r="A568" s="97"/>
      <c r="B568" s="97"/>
      <c r="C568" s="97"/>
      <c r="D568" s="97"/>
      <c r="E568" s="97"/>
      <c r="F568" s="97"/>
      <c r="G568" s="97"/>
      <c r="H568" s="97"/>
      <c r="I568" s="97"/>
      <c r="J568" s="97"/>
      <c r="K568" s="97"/>
      <c r="L568" s="97"/>
      <c r="M568" s="97"/>
      <c r="N568" s="97"/>
      <c r="O568" s="97"/>
      <c r="P568" s="97"/>
      <c r="Q568" s="97"/>
      <c r="R568" s="97"/>
      <c r="S568" s="97"/>
      <c r="T568" s="97"/>
      <c r="U568" s="97"/>
      <c r="V568" s="97"/>
      <c r="W568" s="97"/>
      <c r="X568" s="97"/>
      <c r="Y568" s="97"/>
      <c r="Z568" s="97"/>
    </row>
    <row r="569" spans="1:26">
      <c r="A569" s="97"/>
      <c r="B569" s="97"/>
      <c r="C569" s="97"/>
      <c r="D569" s="97"/>
      <c r="E569" s="97"/>
      <c r="F569" s="97"/>
      <c r="G569" s="97"/>
      <c r="H569" s="97"/>
      <c r="I569" s="97"/>
      <c r="J569" s="97"/>
      <c r="K569" s="97"/>
      <c r="L569" s="97"/>
      <c r="M569" s="97"/>
      <c r="N569" s="97"/>
      <c r="O569" s="97"/>
      <c r="P569" s="97"/>
      <c r="Q569" s="97"/>
      <c r="R569" s="97"/>
      <c r="S569" s="97"/>
      <c r="T569" s="97"/>
      <c r="U569" s="97"/>
      <c r="V569" s="97"/>
      <c r="W569" s="97"/>
      <c r="X569" s="97"/>
      <c r="Y569" s="97"/>
      <c r="Z569" s="97"/>
    </row>
    <row r="570" spans="1:26">
      <c r="A570" s="97"/>
      <c r="B570" s="97"/>
      <c r="C570" s="97"/>
      <c r="D570" s="97"/>
      <c r="E570" s="97"/>
      <c r="F570" s="97"/>
      <c r="G570" s="97"/>
      <c r="H570" s="97"/>
      <c r="I570" s="97"/>
      <c r="J570" s="97"/>
      <c r="K570" s="97"/>
      <c r="L570" s="97"/>
      <c r="M570" s="97"/>
      <c r="N570" s="97"/>
      <c r="O570" s="97"/>
      <c r="P570" s="97"/>
      <c r="Q570" s="97"/>
      <c r="R570" s="97"/>
      <c r="S570" s="97"/>
      <c r="T570" s="97"/>
      <c r="U570" s="97"/>
      <c r="V570" s="97"/>
      <c r="W570" s="97"/>
      <c r="X570" s="97"/>
      <c r="Y570" s="97"/>
      <c r="Z570" s="97"/>
    </row>
    <row r="571" spans="1:26">
      <c r="A571" s="97"/>
      <c r="B571" s="97"/>
      <c r="C571" s="97"/>
      <c r="D571" s="97"/>
      <c r="E571" s="97"/>
      <c r="F571" s="97"/>
      <c r="G571" s="97"/>
      <c r="H571" s="97"/>
      <c r="I571" s="97"/>
      <c r="J571" s="97"/>
      <c r="K571" s="97"/>
      <c r="L571" s="97"/>
      <c r="M571" s="97"/>
      <c r="N571" s="97"/>
      <c r="O571" s="97"/>
      <c r="P571" s="97"/>
      <c r="Q571" s="97"/>
      <c r="R571" s="97"/>
      <c r="S571" s="97"/>
      <c r="T571" s="97"/>
      <c r="U571" s="97"/>
      <c r="V571" s="97"/>
      <c r="W571" s="97"/>
      <c r="X571" s="97"/>
      <c r="Y571" s="97"/>
      <c r="Z571" s="97"/>
    </row>
    <row r="572" spans="1:26">
      <c r="A572" s="97"/>
      <c r="B572" s="97"/>
      <c r="C572" s="97"/>
      <c r="D572" s="97"/>
      <c r="E572" s="97"/>
      <c r="F572" s="97"/>
      <c r="G572" s="97"/>
      <c r="H572" s="97"/>
      <c r="I572" s="97"/>
      <c r="J572" s="97"/>
      <c r="K572" s="97"/>
      <c r="L572" s="97"/>
      <c r="M572" s="97"/>
      <c r="N572" s="97"/>
      <c r="O572" s="97"/>
      <c r="P572" s="97"/>
      <c r="Q572" s="97"/>
      <c r="R572" s="97"/>
      <c r="S572" s="97"/>
      <c r="T572" s="97"/>
      <c r="U572" s="97"/>
      <c r="V572" s="97"/>
      <c r="W572" s="97"/>
      <c r="X572" s="97"/>
      <c r="Y572" s="97"/>
      <c r="Z572" s="97"/>
    </row>
    <row r="573" spans="1:26">
      <c r="A573" s="97"/>
      <c r="B573" s="97"/>
      <c r="C573" s="97"/>
      <c r="D573" s="97"/>
      <c r="E573" s="97"/>
      <c r="F573" s="97"/>
      <c r="G573" s="97"/>
      <c r="H573" s="97"/>
      <c r="I573" s="97"/>
      <c r="J573" s="97"/>
      <c r="K573" s="97"/>
      <c r="L573" s="97"/>
      <c r="M573" s="97"/>
      <c r="N573" s="97"/>
      <c r="O573" s="97"/>
      <c r="P573" s="97"/>
      <c r="Q573" s="97"/>
      <c r="R573" s="97"/>
      <c r="S573" s="97"/>
      <c r="T573" s="97"/>
      <c r="U573" s="97"/>
      <c r="V573" s="97"/>
      <c r="W573" s="97"/>
      <c r="X573" s="97"/>
      <c r="Y573" s="97"/>
      <c r="Z573" s="97"/>
    </row>
    <row r="574" spans="1:26">
      <c r="A574" s="97"/>
      <c r="B574" s="97"/>
      <c r="C574" s="97"/>
      <c r="D574" s="97"/>
      <c r="E574" s="97"/>
      <c r="F574" s="97"/>
      <c r="G574" s="97"/>
      <c r="H574" s="97"/>
      <c r="I574" s="97"/>
      <c r="J574" s="97"/>
      <c r="K574" s="97"/>
      <c r="L574" s="97"/>
      <c r="M574" s="97"/>
      <c r="N574" s="97"/>
      <c r="O574" s="97"/>
      <c r="P574" s="97"/>
      <c r="Q574" s="97"/>
      <c r="R574" s="97"/>
      <c r="S574" s="97"/>
      <c r="T574" s="97"/>
      <c r="U574" s="97"/>
      <c r="V574" s="97"/>
      <c r="W574" s="97"/>
      <c r="X574" s="97"/>
      <c r="Y574" s="97"/>
      <c r="Z574" s="97"/>
    </row>
    <row r="575" spans="1:26">
      <c r="A575" s="97"/>
      <c r="B575" s="97"/>
      <c r="C575" s="97"/>
      <c r="D575" s="97"/>
      <c r="E575" s="97"/>
      <c r="F575" s="97"/>
      <c r="G575" s="97"/>
      <c r="H575" s="97"/>
      <c r="I575" s="97"/>
      <c r="J575" s="97"/>
      <c r="K575" s="97"/>
      <c r="L575" s="97"/>
      <c r="M575" s="97"/>
      <c r="N575" s="97"/>
      <c r="O575" s="97"/>
      <c r="P575" s="97"/>
      <c r="Q575" s="97"/>
      <c r="R575" s="97"/>
      <c r="S575" s="97"/>
      <c r="T575" s="97"/>
      <c r="U575" s="97"/>
      <c r="V575" s="97"/>
      <c r="W575" s="97"/>
      <c r="X575" s="97"/>
      <c r="Y575" s="97"/>
      <c r="Z575" s="97"/>
    </row>
    <row r="576" spans="1:26">
      <c r="A576" s="97"/>
      <c r="B576" s="97"/>
      <c r="C576" s="97"/>
      <c r="D576" s="97"/>
      <c r="E576" s="97"/>
      <c r="F576" s="97"/>
      <c r="G576" s="97"/>
      <c r="H576" s="97"/>
      <c r="I576" s="97"/>
      <c r="J576" s="97"/>
      <c r="K576" s="97"/>
      <c r="L576" s="97"/>
      <c r="M576" s="97"/>
      <c r="N576" s="97"/>
      <c r="O576" s="97"/>
      <c r="P576" s="97"/>
      <c r="Q576" s="97"/>
      <c r="R576" s="97"/>
      <c r="S576" s="97"/>
      <c r="T576" s="97"/>
      <c r="U576" s="97"/>
      <c r="V576" s="97"/>
      <c r="W576" s="97"/>
      <c r="X576" s="97"/>
      <c r="Y576" s="97"/>
      <c r="Z576" s="97"/>
    </row>
    <row r="577" spans="1:26">
      <c r="A577" s="97"/>
      <c r="B577" s="97"/>
      <c r="C577" s="97"/>
      <c r="D577" s="97"/>
      <c r="E577" s="97"/>
      <c r="F577" s="97"/>
      <c r="G577" s="97"/>
      <c r="H577" s="97"/>
      <c r="I577" s="97"/>
      <c r="J577" s="97"/>
      <c r="K577" s="97"/>
      <c r="L577" s="97"/>
      <c r="M577" s="97"/>
      <c r="N577" s="97"/>
      <c r="O577" s="97"/>
      <c r="P577" s="97"/>
      <c r="Q577" s="97"/>
      <c r="R577" s="97"/>
      <c r="S577" s="97"/>
      <c r="T577" s="97"/>
      <c r="U577" s="97"/>
      <c r="V577" s="97"/>
      <c r="W577" s="97"/>
      <c r="X577" s="97"/>
      <c r="Y577" s="97"/>
      <c r="Z577" s="97"/>
    </row>
    <row r="578" spans="1:26">
      <c r="A578" s="97"/>
      <c r="B578" s="97"/>
      <c r="C578" s="97"/>
      <c r="D578" s="97"/>
      <c r="E578" s="97"/>
      <c r="F578" s="97"/>
      <c r="G578" s="97"/>
      <c r="H578" s="97"/>
      <c r="I578" s="97"/>
      <c r="J578" s="97"/>
      <c r="K578" s="97"/>
      <c r="L578" s="97"/>
      <c r="M578" s="97"/>
      <c r="N578" s="97"/>
      <c r="O578" s="97"/>
      <c r="P578" s="97"/>
      <c r="Q578" s="97"/>
      <c r="R578" s="97"/>
      <c r="S578" s="97"/>
      <c r="T578" s="97"/>
      <c r="U578" s="97"/>
      <c r="V578" s="97"/>
      <c r="W578" s="97"/>
      <c r="X578" s="97"/>
      <c r="Y578" s="97"/>
      <c r="Z578" s="97"/>
    </row>
    <row r="579" spans="1:26">
      <c r="A579" s="97"/>
      <c r="B579" s="97"/>
      <c r="C579" s="97"/>
      <c r="D579" s="97"/>
      <c r="E579" s="97"/>
      <c r="F579" s="97"/>
      <c r="G579" s="97"/>
      <c r="H579" s="97"/>
      <c r="I579" s="97"/>
      <c r="J579" s="97"/>
      <c r="K579" s="97"/>
      <c r="L579" s="97"/>
      <c r="M579" s="97"/>
      <c r="N579" s="97"/>
      <c r="O579" s="97"/>
      <c r="P579" s="97"/>
      <c r="Q579" s="97"/>
      <c r="R579" s="97"/>
      <c r="S579" s="97"/>
      <c r="T579" s="97"/>
      <c r="U579" s="97"/>
      <c r="V579" s="97"/>
      <c r="W579" s="97"/>
      <c r="X579" s="97"/>
      <c r="Y579" s="97"/>
      <c r="Z579" s="97"/>
    </row>
    <row r="580" spans="1:26">
      <c r="A580" s="97"/>
      <c r="B580" s="97"/>
      <c r="C580" s="97"/>
      <c r="D580" s="97"/>
      <c r="E580" s="97"/>
      <c r="F580" s="97"/>
      <c r="G580" s="97"/>
      <c r="H580" s="97"/>
      <c r="I580" s="97"/>
      <c r="J580" s="97"/>
      <c r="K580" s="97"/>
      <c r="L580" s="97"/>
      <c r="M580" s="97"/>
      <c r="N580" s="97"/>
      <c r="O580" s="97"/>
      <c r="P580" s="97"/>
      <c r="Q580" s="97"/>
      <c r="R580" s="97"/>
      <c r="S580" s="97"/>
      <c r="T580" s="97"/>
      <c r="U580" s="97"/>
      <c r="V580" s="97"/>
      <c r="W580" s="97"/>
      <c r="X580" s="97"/>
      <c r="Y580" s="97"/>
      <c r="Z580" s="97"/>
    </row>
    <row r="581" spans="1:26">
      <c r="A581" s="97"/>
      <c r="B581" s="97"/>
      <c r="C581" s="97"/>
      <c r="D581" s="97"/>
      <c r="E581" s="97"/>
      <c r="F581" s="97"/>
      <c r="G581" s="97"/>
      <c r="H581" s="97"/>
      <c r="I581" s="97"/>
      <c r="J581" s="97"/>
      <c r="K581" s="97"/>
      <c r="L581" s="97"/>
      <c r="M581" s="97"/>
      <c r="N581" s="97"/>
      <c r="O581" s="97"/>
      <c r="P581" s="97"/>
      <c r="Q581" s="97"/>
      <c r="R581" s="97"/>
      <c r="S581" s="97"/>
      <c r="T581" s="97"/>
      <c r="U581" s="97"/>
      <c r="V581" s="97"/>
      <c r="W581" s="97"/>
      <c r="X581" s="97"/>
      <c r="Y581" s="97"/>
      <c r="Z581" s="97"/>
    </row>
    <row r="582" spans="1:26">
      <c r="A582" s="97"/>
      <c r="B582" s="97"/>
      <c r="C582" s="97"/>
      <c r="D582" s="97"/>
      <c r="E582" s="97"/>
      <c r="F582" s="97"/>
      <c r="G582" s="97"/>
      <c r="H582" s="97"/>
      <c r="I582" s="97"/>
      <c r="J582" s="97"/>
      <c r="K582" s="97"/>
      <c r="L582" s="97"/>
      <c r="M582" s="97"/>
      <c r="N582" s="97"/>
      <c r="O582" s="97"/>
      <c r="P582" s="97"/>
      <c r="Q582" s="97"/>
      <c r="R582" s="97"/>
      <c r="S582" s="97"/>
      <c r="T582" s="97"/>
      <c r="U582" s="97"/>
      <c r="V582" s="97"/>
      <c r="W582" s="97"/>
      <c r="X582" s="97"/>
      <c r="Y582" s="97"/>
      <c r="Z582" s="97"/>
    </row>
    <row r="583" spans="1:26">
      <c r="A583" s="97"/>
      <c r="B583" s="97"/>
      <c r="C583" s="97"/>
      <c r="D583" s="97"/>
      <c r="E583" s="97"/>
      <c r="F583" s="97"/>
      <c r="G583" s="97"/>
      <c r="H583" s="97"/>
      <c r="I583" s="97"/>
      <c r="J583" s="97"/>
      <c r="K583" s="97"/>
      <c r="L583" s="97"/>
      <c r="M583" s="97"/>
      <c r="N583" s="97"/>
      <c r="O583" s="97"/>
      <c r="P583" s="97"/>
      <c r="Q583" s="97"/>
      <c r="R583" s="97"/>
      <c r="S583" s="97"/>
      <c r="T583" s="97"/>
      <c r="U583" s="97"/>
      <c r="V583" s="97"/>
      <c r="W583" s="97"/>
      <c r="X583" s="97"/>
      <c r="Y583" s="97"/>
      <c r="Z583" s="97"/>
    </row>
    <row r="584" spans="1:26">
      <c r="A584" s="97"/>
      <c r="B584" s="97"/>
      <c r="C584" s="97"/>
      <c r="D584" s="97"/>
      <c r="E584" s="97"/>
      <c r="F584" s="97"/>
      <c r="G584" s="97"/>
      <c r="H584" s="97"/>
      <c r="I584" s="97"/>
      <c r="J584" s="97"/>
      <c r="K584" s="97"/>
      <c r="L584" s="97"/>
      <c r="M584" s="97"/>
      <c r="N584" s="97"/>
      <c r="O584" s="97"/>
      <c r="P584" s="97"/>
      <c r="Q584" s="97"/>
      <c r="R584" s="97"/>
      <c r="S584" s="97"/>
      <c r="T584" s="97"/>
      <c r="U584" s="97"/>
      <c r="V584" s="97"/>
      <c r="W584" s="97"/>
      <c r="X584" s="97"/>
      <c r="Y584" s="97"/>
      <c r="Z584" s="97"/>
    </row>
    <row r="585" spans="1:26">
      <c r="A585" s="97"/>
      <c r="B585" s="97"/>
      <c r="C585" s="97"/>
      <c r="D585" s="97"/>
      <c r="E585" s="97"/>
      <c r="F585" s="97"/>
      <c r="G585" s="97"/>
      <c r="H585" s="97"/>
      <c r="I585" s="97"/>
      <c r="J585" s="97"/>
      <c r="K585" s="97"/>
      <c r="L585" s="97"/>
      <c r="M585" s="97"/>
      <c r="N585" s="97"/>
      <c r="O585" s="97"/>
      <c r="P585" s="97"/>
      <c r="Q585" s="97"/>
      <c r="R585" s="97"/>
      <c r="S585" s="97"/>
      <c r="T585" s="97"/>
      <c r="U585" s="97"/>
      <c r="V585" s="97"/>
      <c r="W585" s="97"/>
      <c r="X585" s="97"/>
      <c r="Y585" s="97"/>
      <c r="Z585" s="97"/>
    </row>
    <row r="586" spans="1:26">
      <c r="A586" s="97"/>
      <c r="B586" s="97"/>
      <c r="C586" s="97"/>
      <c r="D586" s="97"/>
      <c r="E586" s="97"/>
      <c r="F586" s="97"/>
      <c r="G586" s="97"/>
      <c r="H586" s="97"/>
      <c r="I586" s="97"/>
      <c r="J586" s="97"/>
      <c r="K586" s="97"/>
      <c r="L586" s="97"/>
      <c r="M586" s="97"/>
      <c r="N586" s="97"/>
      <c r="O586" s="97"/>
      <c r="P586" s="97"/>
      <c r="Q586" s="97"/>
      <c r="R586" s="97"/>
      <c r="S586" s="97"/>
      <c r="T586" s="97"/>
      <c r="U586" s="97"/>
      <c r="V586" s="97"/>
      <c r="W586" s="97"/>
      <c r="X586" s="97"/>
      <c r="Y586" s="97"/>
      <c r="Z586" s="97"/>
    </row>
    <row r="587" spans="1:26">
      <c r="A587" s="97"/>
      <c r="B587" s="97"/>
      <c r="C587" s="97"/>
      <c r="D587" s="97"/>
      <c r="E587" s="97"/>
      <c r="F587" s="97"/>
      <c r="G587" s="97"/>
      <c r="H587" s="97"/>
      <c r="I587" s="97"/>
      <c r="J587" s="97"/>
      <c r="K587" s="97"/>
      <c r="L587" s="97"/>
      <c r="M587" s="97"/>
      <c r="N587" s="97"/>
      <c r="O587" s="97"/>
      <c r="P587" s="97"/>
      <c r="Q587" s="97"/>
      <c r="R587" s="97"/>
      <c r="S587" s="97"/>
      <c r="T587" s="97"/>
      <c r="U587" s="97"/>
      <c r="V587" s="97"/>
      <c r="W587" s="97"/>
      <c r="X587" s="97"/>
      <c r="Y587" s="97"/>
      <c r="Z587" s="97"/>
    </row>
    <row r="588" spans="1:26">
      <c r="A588" s="97"/>
      <c r="B588" s="97"/>
      <c r="C588" s="97"/>
      <c r="D588" s="97"/>
      <c r="E588" s="97"/>
      <c r="F588" s="97"/>
      <c r="G588" s="97"/>
      <c r="H588" s="97"/>
      <c r="I588" s="97"/>
      <c r="J588" s="97"/>
      <c r="K588" s="97"/>
      <c r="L588" s="97"/>
      <c r="M588" s="97"/>
      <c r="N588" s="97"/>
      <c r="O588" s="97"/>
      <c r="P588" s="97"/>
      <c r="Q588" s="97"/>
      <c r="R588" s="97"/>
      <c r="S588" s="97"/>
      <c r="T588" s="97"/>
      <c r="U588" s="97"/>
      <c r="V588" s="97"/>
      <c r="W588" s="97"/>
      <c r="X588" s="97"/>
      <c r="Y588" s="97"/>
      <c r="Z588" s="97"/>
    </row>
    <row r="589" spans="1:26">
      <c r="A589" s="97"/>
      <c r="B589" s="97"/>
      <c r="C589" s="97"/>
      <c r="D589" s="97"/>
      <c r="E589" s="97"/>
      <c r="F589" s="97"/>
      <c r="G589" s="97"/>
      <c r="H589" s="97"/>
      <c r="I589" s="97"/>
      <c r="J589" s="97"/>
      <c r="K589" s="97"/>
      <c r="L589" s="97"/>
      <c r="M589" s="97"/>
      <c r="N589" s="97"/>
      <c r="O589" s="97"/>
      <c r="P589" s="97"/>
      <c r="Q589" s="97"/>
      <c r="R589" s="97"/>
      <c r="S589" s="97"/>
      <c r="T589" s="97"/>
      <c r="U589" s="97"/>
      <c r="V589" s="97"/>
      <c r="W589" s="97"/>
      <c r="X589" s="97"/>
      <c r="Y589" s="97"/>
      <c r="Z589" s="97"/>
    </row>
    <row r="590" spans="1:26">
      <c r="A590" s="97"/>
      <c r="B590" s="97"/>
      <c r="C590" s="97"/>
      <c r="D590" s="97"/>
      <c r="E590" s="97"/>
      <c r="F590" s="97"/>
      <c r="G590" s="97"/>
      <c r="H590" s="97"/>
      <c r="I590" s="97"/>
      <c r="J590" s="97"/>
      <c r="K590" s="97"/>
      <c r="L590" s="97"/>
      <c r="M590" s="97"/>
      <c r="N590" s="97"/>
      <c r="O590" s="97"/>
      <c r="P590" s="97"/>
      <c r="Q590" s="97"/>
      <c r="R590" s="97"/>
      <c r="S590" s="97"/>
      <c r="T590" s="97"/>
      <c r="U590" s="97"/>
      <c r="V590" s="97"/>
      <c r="W590" s="97"/>
      <c r="X590" s="97"/>
      <c r="Y590" s="97"/>
      <c r="Z590" s="97"/>
    </row>
    <row r="591" spans="1:26">
      <c r="A591" s="97"/>
      <c r="B591" s="97"/>
      <c r="C591" s="97"/>
      <c r="D591" s="97"/>
      <c r="E591" s="97"/>
      <c r="F591" s="97"/>
      <c r="G591" s="97"/>
      <c r="H591" s="97"/>
      <c r="I591" s="97"/>
      <c r="J591" s="97"/>
      <c r="K591" s="97"/>
      <c r="L591" s="97"/>
      <c r="M591" s="97"/>
      <c r="N591" s="97"/>
      <c r="O591" s="97"/>
      <c r="P591" s="97"/>
      <c r="Q591" s="97"/>
      <c r="R591" s="97"/>
      <c r="S591" s="97"/>
      <c r="T591" s="97"/>
      <c r="U591" s="97"/>
      <c r="V591" s="97"/>
      <c r="W591" s="97"/>
      <c r="X591" s="97"/>
      <c r="Y591" s="97"/>
      <c r="Z591" s="97"/>
    </row>
    <row r="592" spans="1:26">
      <c r="A592" s="97"/>
      <c r="B592" s="97"/>
      <c r="C592" s="97"/>
      <c r="D592" s="97"/>
      <c r="E592" s="97"/>
      <c r="F592" s="97"/>
      <c r="G592" s="97"/>
      <c r="H592" s="97"/>
      <c r="I592" s="97"/>
      <c r="J592" s="97"/>
      <c r="K592" s="97"/>
      <c r="L592" s="97"/>
      <c r="M592" s="97"/>
      <c r="N592" s="97"/>
      <c r="O592" s="97"/>
      <c r="P592" s="97"/>
      <c r="Q592" s="97"/>
      <c r="R592" s="97"/>
      <c r="S592" s="97"/>
      <c r="T592" s="97"/>
      <c r="U592" s="97"/>
      <c r="V592" s="97"/>
      <c r="W592" s="97"/>
      <c r="X592" s="97"/>
      <c r="Y592" s="97"/>
      <c r="Z592" s="97"/>
    </row>
    <row r="593" spans="1:26">
      <c r="A593" s="97"/>
      <c r="B593" s="97"/>
      <c r="C593" s="97"/>
      <c r="D593" s="97"/>
      <c r="E593" s="97"/>
      <c r="F593" s="97"/>
      <c r="G593" s="97"/>
      <c r="H593" s="97"/>
      <c r="I593" s="97"/>
      <c r="J593" s="97"/>
      <c r="K593" s="97"/>
      <c r="L593" s="97"/>
      <c r="M593" s="97"/>
      <c r="N593" s="97"/>
      <c r="O593" s="97"/>
      <c r="P593" s="97"/>
      <c r="Q593" s="97"/>
      <c r="R593" s="97"/>
      <c r="S593" s="97"/>
      <c r="T593" s="97"/>
      <c r="U593" s="97"/>
      <c r="V593" s="97"/>
      <c r="W593" s="97"/>
      <c r="X593" s="97"/>
      <c r="Y593" s="97"/>
      <c r="Z593" s="97"/>
    </row>
    <row r="594" spans="1:26">
      <c r="A594" s="97"/>
      <c r="B594" s="97"/>
      <c r="C594" s="97"/>
      <c r="D594" s="97"/>
      <c r="E594" s="97"/>
      <c r="F594" s="97"/>
      <c r="G594" s="97"/>
      <c r="H594" s="97"/>
      <c r="I594" s="97"/>
      <c r="J594" s="97"/>
      <c r="K594" s="97"/>
      <c r="L594" s="97"/>
      <c r="M594" s="97"/>
      <c r="N594" s="97"/>
      <c r="O594" s="97"/>
      <c r="P594" s="97"/>
      <c r="Q594" s="97"/>
      <c r="R594" s="97"/>
      <c r="S594" s="97"/>
      <c r="T594" s="97"/>
      <c r="U594" s="97"/>
      <c r="V594" s="97"/>
      <c r="W594" s="97"/>
      <c r="X594" s="97"/>
      <c r="Y594" s="97"/>
      <c r="Z594" s="97"/>
    </row>
    <row r="595" spans="1:26">
      <c r="A595" s="97"/>
      <c r="B595" s="97"/>
      <c r="C595" s="97"/>
      <c r="D595" s="97"/>
      <c r="E595" s="97"/>
      <c r="F595" s="97"/>
      <c r="G595" s="97"/>
      <c r="H595" s="97"/>
      <c r="I595" s="97"/>
      <c r="J595" s="97"/>
      <c r="K595" s="97"/>
      <c r="L595" s="97"/>
      <c r="M595" s="97"/>
      <c r="N595" s="97"/>
      <c r="O595" s="97"/>
      <c r="P595" s="97"/>
      <c r="Q595" s="97"/>
      <c r="R595" s="97"/>
      <c r="S595" s="97"/>
      <c r="T595" s="97"/>
      <c r="U595" s="97"/>
      <c r="V595" s="97"/>
      <c r="W595" s="97"/>
      <c r="X595" s="97"/>
      <c r="Y595" s="97"/>
      <c r="Z595" s="97"/>
    </row>
    <row r="596" spans="1:26">
      <c r="A596" s="97"/>
      <c r="B596" s="97"/>
      <c r="C596" s="97"/>
      <c r="D596" s="97"/>
      <c r="E596" s="97"/>
      <c r="F596" s="97"/>
      <c r="G596" s="97"/>
      <c r="H596" s="97"/>
      <c r="I596" s="97"/>
      <c r="J596" s="97"/>
      <c r="K596" s="97"/>
      <c r="L596" s="97"/>
      <c r="M596" s="97"/>
      <c r="N596" s="97"/>
      <c r="O596" s="97"/>
      <c r="P596" s="97"/>
      <c r="Q596" s="97"/>
      <c r="R596" s="97"/>
      <c r="S596" s="97"/>
      <c r="T596" s="97"/>
      <c r="U596" s="97"/>
      <c r="V596" s="97"/>
      <c r="W596" s="97"/>
      <c r="X596" s="97"/>
      <c r="Y596" s="97"/>
      <c r="Z596" s="97"/>
    </row>
    <row r="597" spans="1:26">
      <c r="A597" s="97"/>
      <c r="B597" s="97"/>
      <c r="C597" s="97"/>
      <c r="D597" s="97"/>
      <c r="E597" s="97"/>
      <c r="F597" s="97"/>
      <c r="G597" s="97"/>
      <c r="H597" s="97"/>
      <c r="I597" s="97"/>
      <c r="J597" s="97"/>
      <c r="K597" s="97"/>
      <c r="L597" s="97"/>
      <c r="M597" s="97"/>
      <c r="N597" s="97"/>
      <c r="O597" s="97"/>
      <c r="P597" s="97"/>
      <c r="Q597" s="97"/>
      <c r="R597" s="97"/>
      <c r="S597" s="97"/>
      <c r="T597" s="97"/>
      <c r="U597" s="97"/>
      <c r="V597" s="97"/>
      <c r="W597" s="97"/>
      <c r="X597" s="97"/>
      <c r="Y597" s="97"/>
      <c r="Z597" s="97"/>
    </row>
    <row r="598" spans="1:26">
      <c r="A598" s="97"/>
      <c r="B598" s="97"/>
      <c r="C598" s="97"/>
      <c r="D598" s="97"/>
      <c r="E598" s="97"/>
      <c r="F598" s="97"/>
      <c r="G598" s="97"/>
      <c r="H598" s="97"/>
      <c r="I598" s="97"/>
      <c r="J598" s="97"/>
      <c r="K598" s="97"/>
      <c r="L598" s="97"/>
      <c r="M598" s="97"/>
      <c r="N598" s="97"/>
      <c r="O598" s="97"/>
      <c r="P598" s="97"/>
      <c r="Q598" s="97"/>
      <c r="R598" s="97"/>
      <c r="S598" s="97"/>
      <c r="T598" s="97"/>
      <c r="U598" s="97"/>
      <c r="V598" s="97"/>
      <c r="W598" s="97"/>
      <c r="X598" s="97"/>
      <c r="Y598" s="97"/>
      <c r="Z598" s="97"/>
    </row>
    <row r="599" spans="1:26">
      <c r="A599" s="97"/>
      <c r="B599" s="97"/>
      <c r="C599" s="97"/>
      <c r="D599" s="97"/>
      <c r="E599" s="97"/>
      <c r="F599" s="97"/>
      <c r="G599" s="97"/>
      <c r="H599" s="97"/>
      <c r="I599" s="97"/>
      <c r="J599" s="97"/>
      <c r="K599" s="97"/>
      <c r="L599" s="97"/>
      <c r="M599" s="97"/>
      <c r="N599" s="97"/>
      <c r="O599" s="97"/>
      <c r="P599" s="97"/>
      <c r="Q599" s="97"/>
      <c r="R599" s="97"/>
      <c r="S599" s="97"/>
      <c r="T599" s="97"/>
      <c r="U599" s="97"/>
      <c r="V599" s="97"/>
      <c r="W599" s="97"/>
      <c r="X599" s="97"/>
      <c r="Y599" s="97"/>
      <c r="Z599" s="97"/>
    </row>
    <row r="600" spans="1:26">
      <c r="A600" s="97"/>
      <c r="B600" s="97"/>
      <c r="C600" s="97"/>
      <c r="D600" s="97"/>
      <c r="E600" s="97"/>
      <c r="F600" s="97"/>
      <c r="G600" s="97"/>
      <c r="H600" s="97"/>
      <c r="I600" s="97"/>
      <c r="J600" s="97"/>
      <c r="K600" s="97"/>
      <c r="L600" s="97"/>
      <c r="M600" s="97"/>
      <c r="N600" s="97"/>
      <c r="O600" s="97"/>
      <c r="P600" s="97"/>
      <c r="Q600" s="97"/>
      <c r="R600" s="97"/>
      <c r="S600" s="97"/>
      <c r="T600" s="97"/>
      <c r="U600" s="97"/>
      <c r="V600" s="97"/>
      <c r="W600" s="97"/>
      <c r="X600" s="97"/>
      <c r="Y600" s="97"/>
      <c r="Z600" s="97"/>
    </row>
    <row r="601" spans="1:26">
      <c r="A601" s="97"/>
      <c r="B601" s="97"/>
      <c r="C601" s="97"/>
      <c r="D601" s="97"/>
      <c r="E601" s="97"/>
      <c r="F601" s="97"/>
      <c r="G601" s="97"/>
      <c r="H601" s="97"/>
      <c r="I601" s="97"/>
      <c r="J601" s="97"/>
      <c r="K601" s="97"/>
      <c r="L601" s="97"/>
      <c r="M601" s="97"/>
      <c r="N601" s="97"/>
      <c r="O601" s="97"/>
      <c r="P601" s="97"/>
      <c r="Q601" s="97"/>
      <c r="R601" s="97"/>
      <c r="S601" s="97"/>
      <c r="T601" s="97"/>
      <c r="U601" s="97"/>
      <c r="V601" s="97"/>
      <c r="W601" s="97"/>
      <c r="X601" s="97"/>
      <c r="Y601" s="97"/>
      <c r="Z601" s="97"/>
    </row>
    <row r="602" spans="1:26">
      <c r="A602" s="97"/>
      <c r="B602" s="97"/>
      <c r="C602" s="97"/>
      <c r="D602" s="97"/>
      <c r="E602" s="97"/>
      <c r="F602" s="97"/>
      <c r="G602" s="97"/>
      <c r="H602" s="97"/>
      <c r="I602" s="97"/>
      <c r="J602" s="97"/>
      <c r="K602" s="97"/>
      <c r="L602" s="97"/>
      <c r="M602" s="97"/>
      <c r="N602" s="97"/>
      <c r="O602" s="97"/>
      <c r="P602" s="97"/>
      <c r="Q602" s="97"/>
      <c r="R602" s="97"/>
      <c r="S602" s="97"/>
      <c r="T602" s="97"/>
      <c r="U602" s="97"/>
      <c r="V602" s="97"/>
      <c r="W602" s="97"/>
      <c r="X602" s="97"/>
      <c r="Y602" s="97"/>
      <c r="Z602" s="97"/>
    </row>
    <row r="603" spans="1:26">
      <c r="A603" s="97"/>
      <c r="B603" s="97"/>
      <c r="C603" s="97"/>
      <c r="D603" s="97"/>
      <c r="E603" s="97"/>
      <c r="F603" s="97"/>
      <c r="G603" s="97"/>
      <c r="H603" s="97"/>
      <c r="I603" s="97"/>
      <c r="J603" s="97"/>
      <c r="K603" s="97"/>
      <c r="L603" s="97"/>
      <c r="M603" s="97"/>
      <c r="N603" s="97"/>
      <c r="O603" s="97"/>
      <c r="P603" s="97"/>
      <c r="Q603" s="97"/>
      <c r="R603" s="97"/>
      <c r="S603" s="97"/>
      <c r="T603" s="97"/>
      <c r="U603" s="97"/>
      <c r="V603" s="97"/>
      <c r="W603" s="97"/>
      <c r="X603" s="97"/>
      <c r="Y603" s="97"/>
      <c r="Z603" s="97"/>
    </row>
    <row r="604" spans="1:26">
      <c r="A604" s="97"/>
      <c r="B604" s="97"/>
      <c r="C604" s="97"/>
      <c r="D604" s="97"/>
      <c r="E604" s="97"/>
      <c r="F604" s="97"/>
      <c r="G604" s="97"/>
      <c r="H604" s="97"/>
      <c r="I604" s="97"/>
      <c r="J604" s="97"/>
      <c r="K604" s="97"/>
      <c r="L604" s="97"/>
      <c r="M604" s="97"/>
      <c r="N604" s="97"/>
      <c r="O604" s="97"/>
      <c r="P604" s="97"/>
      <c r="Q604" s="97"/>
      <c r="R604" s="97"/>
      <c r="S604" s="97"/>
      <c r="T604" s="97"/>
      <c r="U604" s="97"/>
      <c r="V604" s="97"/>
      <c r="W604" s="97"/>
      <c r="X604" s="97"/>
      <c r="Y604" s="97"/>
      <c r="Z604" s="97"/>
    </row>
    <row r="605" spans="1:26">
      <c r="A605" s="97"/>
      <c r="B605" s="97"/>
      <c r="C605" s="97"/>
      <c r="D605" s="97"/>
      <c r="E605" s="97"/>
      <c r="F605" s="97"/>
      <c r="G605" s="97"/>
      <c r="H605" s="97"/>
      <c r="I605" s="97"/>
      <c r="J605" s="97"/>
      <c r="K605" s="97"/>
      <c r="L605" s="97"/>
      <c r="M605" s="97"/>
      <c r="N605" s="97"/>
      <c r="O605" s="97"/>
      <c r="P605" s="97"/>
      <c r="Q605" s="97"/>
      <c r="R605" s="97"/>
      <c r="S605" s="97"/>
      <c r="T605" s="97"/>
      <c r="U605" s="97"/>
      <c r="V605" s="97"/>
      <c r="W605" s="97"/>
      <c r="X605" s="97"/>
      <c r="Y605" s="97"/>
      <c r="Z605" s="97"/>
    </row>
    <row r="606" spans="1:26">
      <c r="A606" s="97"/>
      <c r="B606" s="97"/>
      <c r="C606" s="97"/>
      <c r="D606" s="97"/>
      <c r="E606" s="97"/>
      <c r="F606" s="97"/>
      <c r="G606" s="97"/>
      <c r="H606" s="97"/>
      <c r="I606" s="97"/>
      <c r="J606" s="97"/>
      <c r="K606" s="97"/>
      <c r="L606" s="97"/>
      <c r="M606" s="97"/>
      <c r="N606" s="97"/>
      <c r="O606" s="97"/>
      <c r="P606" s="97"/>
      <c r="Q606" s="97"/>
      <c r="R606" s="97"/>
      <c r="S606" s="97"/>
      <c r="T606" s="97"/>
      <c r="U606" s="97"/>
      <c r="V606" s="97"/>
      <c r="W606" s="97"/>
      <c r="X606" s="97"/>
      <c r="Y606" s="97"/>
      <c r="Z606" s="97"/>
    </row>
    <row r="607" spans="1:26">
      <c r="A607" s="97"/>
      <c r="B607" s="97"/>
      <c r="C607" s="97"/>
      <c r="D607" s="97"/>
      <c r="E607" s="97"/>
      <c r="F607" s="97"/>
      <c r="G607" s="97"/>
      <c r="H607" s="97"/>
      <c r="I607" s="97"/>
      <c r="J607" s="97"/>
      <c r="K607" s="97"/>
      <c r="L607" s="97"/>
      <c r="M607" s="97"/>
      <c r="N607" s="97"/>
      <c r="O607" s="97"/>
      <c r="P607" s="97"/>
      <c r="Q607" s="97"/>
      <c r="R607" s="97"/>
      <c r="S607" s="97"/>
      <c r="T607" s="97"/>
      <c r="U607" s="97"/>
      <c r="V607" s="97"/>
      <c r="W607" s="97"/>
      <c r="X607" s="97"/>
      <c r="Y607" s="97"/>
      <c r="Z607" s="97"/>
    </row>
    <row r="608" spans="1:26">
      <c r="A608" s="97"/>
      <c r="B608" s="97"/>
      <c r="C608" s="97"/>
      <c r="D608" s="97"/>
      <c r="E608" s="97"/>
      <c r="F608" s="97"/>
      <c r="G608" s="97"/>
      <c r="H608" s="97"/>
      <c r="I608" s="97"/>
      <c r="J608" s="97"/>
      <c r="K608" s="97"/>
      <c r="L608" s="97"/>
      <c r="M608" s="97"/>
      <c r="N608" s="97"/>
      <c r="O608" s="97"/>
      <c r="P608" s="97"/>
      <c r="Q608" s="97"/>
      <c r="R608" s="97"/>
      <c r="S608" s="97"/>
      <c r="T608" s="97"/>
      <c r="U608" s="97"/>
      <c r="V608" s="97"/>
      <c r="W608" s="97"/>
      <c r="X608" s="97"/>
      <c r="Y608" s="97"/>
      <c r="Z608" s="97"/>
    </row>
    <row r="609" spans="1:26">
      <c r="A609" s="97"/>
      <c r="B609" s="97"/>
      <c r="C609" s="97"/>
      <c r="D609" s="97"/>
      <c r="E609" s="97"/>
      <c r="F609" s="97"/>
      <c r="G609" s="97"/>
      <c r="H609" s="97"/>
      <c r="I609" s="97"/>
      <c r="J609" s="97"/>
      <c r="K609" s="97"/>
      <c r="L609" s="97"/>
      <c r="M609" s="97"/>
      <c r="N609" s="97"/>
      <c r="O609" s="97"/>
      <c r="P609" s="97"/>
      <c r="Q609" s="97"/>
      <c r="R609" s="97"/>
      <c r="S609" s="97"/>
      <c r="T609" s="97"/>
      <c r="U609" s="97"/>
      <c r="V609" s="97"/>
      <c r="W609" s="97"/>
      <c r="X609" s="97"/>
      <c r="Y609" s="97"/>
      <c r="Z609" s="97"/>
    </row>
    <row r="610" spans="1:26">
      <c r="A610" s="97"/>
      <c r="B610" s="97"/>
      <c r="C610" s="97"/>
      <c r="D610" s="97"/>
      <c r="E610" s="97"/>
      <c r="F610" s="97"/>
      <c r="G610" s="97"/>
      <c r="H610" s="97"/>
      <c r="I610" s="97"/>
      <c r="J610" s="97"/>
      <c r="K610" s="97"/>
      <c r="L610" s="97"/>
      <c r="M610" s="97"/>
      <c r="N610" s="97"/>
      <c r="O610" s="97"/>
      <c r="P610" s="97"/>
      <c r="Q610" s="97"/>
      <c r="R610" s="97"/>
      <c r="S610" s="97"/>
      <c r="T610" s="97"/>
      <c r="U610" s="97"/>
      <c r="V610" s="97"/>
      <c r="W610" s="97"/>
      <c r="X610" s="97"/>
      <c r="Y610" s="97"/>
      <c r="Z610" s="97"/>
    </row>
    <row r="611" spans="1:26">
      <c r="A611" s="97"/>
      <c r="B611" s="97"/>
      <c r="C611" s="97"/>
      <c r="D611" s="97"/>
      <c r="E611" s="97"/>
      <c r="F611" s="97"/>
      <c r="G611" s="97"/>
      <c r="H611" s="97"/>
      <c r="I611" s="97"/>
      <c r="J611" s="97"/>
      <c r="K611" s="97"/>
      <c r="L611" s="97"/>
      <c r="M611" s="97"/>
      <c r="N611" s="97"/>
      <c r="O611" s="97"/>
      <c r="P611" s="97"/>
      <c r="Q611" s="97"/>
      <c r="R611" s="97"/>
      <c r="S611" s="97"/>
      <c r="T611" s="97"/>
      <c r="U611" s="97"/>
      <c r="V611" s="97"/>
      <c r="W611" s="97"/>
      <c r="X611" s="97"/>
      <c r="Y611" s="97"/>
      <c r="Z611" s="97"/>
    </row>
    <row r="612" spans="1:26">
      <c r="A612" s="97"/>
      <c r="B612" s="97"/>
      <c r="C612" s="97"/>
      <c r="D612" s="97"/>
      <c r="E612" s="97"/>
      <c r="F612" s="97"/>
      <c r="G612" s="97"/>
      <c r="H612" s="97"/>
      <c r="I612" s="97"/>
      <c r="J612" s="97"/>
      <c r="K612" s="97"/>
      <c r="L612" s="97"/>
      <c r="M612" s="97"/>
      <c r="N612" s="97"/>
      <c r="O612" s="97"/>
      <c r="P612" s="97"/>
      <c r="Q612" s="97"/>
      <c r="R612" s="97"/>
      <c r="S612" s="97"/>
      <c r="T612" s="97"/>
      <c r="U612" s="97"/>
      <c r="V612" s="97"/>
      <c r="W612" s="97"/>
      <c r="X612" s="97"/>
      <c r="Y612" s="97"/>
      <c r="Z612" s="97"/>
    </row>
    <row r="613" spans="1:26">
      <c r="A613" s="97"/>
      <c r="B613" s="97"/>
      <c r="C613" s="97"/>
      <c r="D613" s="97"/>
      <c r="E613" s="97"/>
      <c r="F613" s="97"/>
      <c r="G613" s="97"/>
      <c r="H613" s="97"/>
      <c r="I613" s="97"/>
      <c r="J613" s="97"/>
      <c r="K613" s="97"/>
      <c r="L613" s="97"/>
      <c r="M613" s="97"/>
      <c r="N613" s="97"/>
      <c r="O613" s="97"/>
      <c r="P613" s="97"/>
      <c r="Q613" s="97"/>
      <c r="R613" s="97"/>
      <c r="S613" s="97"/>
      <c r="T613" s="97"/>
      <c r="U613" s="97"/>
      <c r="V613" s="97"/>
      <c r="W613" s="97"/>
      <c r="X613" s="97"/>
      <c r="Y613" s="97"/>
      <c r="Z613" s="97"/>
    </row>
    <row r="614" spans="1:26">
      <c r="A614" s="97"/>
      <c r="B614" s="97"/>
      <c r="C614" s="97"/>
      <c r="D614" s="97"/>
      <c r="E614" s="97"/>
      <c r="F614" s="97"/>
      <c r="G614" s="97"/>
      <c r="H614" s="97"/>
      <c r="I614" s="97"/>
      <c r="J614" s="97"/>
      <c r="K614" s="97"/>
      <c r="L614" s="97"/>
      <c r="M614" s="97"/>
      <c r="N614" s="97"/>
      <c r="O614" s="97"/>
      <c r="P614" s="97"/>
      <c r="Q614" s="97"/>
      <c r="R614" s="97"/>
      <c r="S614" s="97"/>
      <c r="T614" s="97"/>
      <c r="U614" s="97"/>
      <c r="V614" s="97"/>
      <c r="W614" s="97"/>
      <c r="X614" s="97"/>
      <c r="Y614" s="97"/>
      <c r="Z614" s="97"/>
    </row>
    <row r="615" spans="1:26">
      <c r="A615" s="97"/>
      <c r="B615" s="97"/>
      <c r="C615" s="97"/>
      <c r="D615" s="97"/>
      <c r="E615" s="97"/>
      <c r="F615" s="97"/>
      <c r="G615" s="97"/>
      <c r="H615" s="97"/>
      <c r="I615" s="97"/>
      <c r="J615" s="97"/>
      <c r="K615" s="97"/>
      <c r="L615" s="97"/>
      <c r="M615" s="97"/>
      <c r="N615" s="97"/>
      <c r="O615" s="97"/>
      <c r="P615" s="97"/>
      <c r="Q615" s="97"/>
      <c r="R615" s="97"/>
      <c r="S615" s="97"/>
      <c r="T615" s="97"/>
      <c r="U615" s="97"/>
      <c r="V615" s="97"/>
      <c r="W615" s="97"/>
      <c r="X615" s="97"/>
      <c r="Y615" s="97"/>
      <c r="Z615" s="97"/>
    </row>
    <row r="616" spans="1:26">
      <c r="A616" s="97"/>
      <c r="B616" s="97"/>
      <c r="C616" s="97"/>
      <c r="D616" s="97"/>
      <c r="E616" s="97"/>
      <c r="F616" s="97"/>
      <c r="G616" s="97"/>
      <c r="H616" s="97"/>
      <c r="I616" s="97"/>
      <c r="J616" s="97"/>
      <c r="K616" s="97"/>
      <c r="L616" s="97"/>
      <c r="M616" s="97"/>
      <c r="N616" s="97"/>
      <c r="O616" s="97"/>
      <c r="P616" s="97"/>
      <c r="Q616" s="97"/>
      <c r="R616" s="97"/>
      <c r="S616" s="97"/>
      <c r="T616" s="97"/>
      <c r="U616" s="97"/>
      <c r="V616" s="97"/>
      <c r="W616" s="97"/>
      <c r="X616" s="97"/>
      <c r="Y616" s="97"/>
      <c r="Z616" s="97"/>
    </row>
    <row r="617" spans="1:26">
      <c r="A617" s="97"/>
      <c r="B617" s="97"/>
      <c r="C617" s="97"/>
      <c r="D617" s="97"/>
      <c r="E617" s="97"/>
      <c r="F617" s="97"/>
      <c r="G617" s="97"/>
      <c r="H617" s="97"/>
      <c r="I617" s="97"/>
      <c r="J617" s="97"/>
      <c r="K617" s="97"/>
      <c r="L617" s="97"/>
      <c r="M617" s="97"/>
      <c r="N617" s="97"/>
      <c r="O617" s="97"/>
      <c r="P617" s="97"/>
      <c r="Q617" s="97"/>
      <c r="R617" s="97"/>
      <c r="S617" s="97"/>
      <c r="T617" s="97"/>
      <c r="U617" s="97"/>
      <c r="V617" s="97"/>
      <c r="W617" s="97"/>
      <c r="X617" s="97"/>
      <c r="Y617" s="97"/>
      <c r="Z617" s="97"/>
    </row>
    <row r="618" spans="1:26">
      <c r="A618" s="97"/>
      <c r="B618" s="97"/>
      <c r="C618" s="97"/>
      <c r="D618" s="97"/>
      <c r="E618" s="97"/>
      <c r="F618" s="97"/>
      <c r="G618" s="97"/>
      <c r="H618" s="97"/>
      <c r="I618" s="97"/>
      <c r="J618" s="97"/>
      <c r="K618" s="97"/>
      <c r="L618" s="97"/>
      <c r="M618" s="97"/>
      <c r="N618" s="97"/>
      <c r="O618" s="97"/>
      <c r="P618" s="97"/>
      <c r="Q618" s="97"/>
      <c r="R618" s="97"/>
      <c r="S618" s="97"/>
      <c r="T618" s="97"/>
      <c r="U618" s="97"/>
      <c r="V618" s="97"/>
      <c r="W618" s="97"/>
      <c r="X618" s="97"/>
      <c r="Y618" s="97"/>
      <c r="Z618" s="97"/>
    </row>
    <row r="619" spans="1:26">
      <c r="A619" s="97"/>
      <c r="B619" s="97"/>
      <c r="C619" s="97"/>
      <c r="D619" s="97"/>
      <c r="E619" s="97"/>
      <c r="F619" s="97"/>
      <c r="G619" s="97"/>
      <c r="H619" s="97"/>
      <c r="I619" s="97"/>
      <c r="J619" s="97"/>
      <c r="K619" s="97"/>
      <c r="L619" s="97"/>
      <c r="M619" s="97"/>
      <c r="N619" s="97"/>
      <c r="O619" s="97"/>
      <c r="P619" s="97"/>
      <c r="Q619" s="97"/>
      <c r="R619" s="97"/>
      <c r="S619" s="97"/>
      <c r="T619" s="97"/>
      <c r="U619" s="97"/>
      <c r="V619" s="97"/>
      <c r="W619" s="97"/>
      <c r="X619" s="97"/>
      <c r="Y619" s="97"/>
      <c r="Z619" s="97"/>
    </row>
    <row r="620" spans="1:26">
      <c r="A620" s="97"/>
      <c r="B620" s="97"/>
      <c r="C620" s="97"/>
      <c r="D620" s="97"/>
      <c r="E620" s="97"/>
      <c r="F620" s="97"/>
      <c r="G620" s="97"/>
      <c r="H620" s="97"/>
      <c r="I620" s="97"/>
      <c r="J620" s="97"/>
      <c r="K620" s="97"/>
      <c r="L620" s="97"/>
      <c r="M620" s="97"/>
      <c r="N620" s="97"/>
      <c r="O620" s="97"/>
      <c r="P620" s="97"/>
      <c r="Q620" s="97"/>
      <c r="R620" s="97"/>
      <c r="S620" s="97"/>
      <c r="T620" s="97"/>
      <c r="U620" s="97"/>
      <c r="V620" s="97"/>
      <c r="W620" s="97"/>
      <c r="X620" s="97"/>
      <c r="Y620" s="97"/>
      <c r="Z620" s="97"/>
    </row>
    <row r="621" spans="1:26">
      <c r="A621" s="97"/>
      <c r="B621" s="97"/>
      <c r="C621" s="97"/>
      <c r="D621" s="97"/>
      <c r="E621" s="97"/>
      <c r="F621" s="97"/>
      <c r="G621" s="97"/>
      <c r="H621" s="97"/>
      <c r="I621" s="97"/>
      <c r="J621" s="97"/>
      <c r="K621" s="97"/>
      <c r="L621" s="97"/>
      <c r="M621" s="97"/>
      <c r="N621" s="97"/>
      <c r="O621" s="97"/>
      <c r="P621" s="97"/>
      <c r="Q621" s="97"/>
      <c r="R621" s="97"/>
      <c r="S621" s="97"/>
      <c r="T621" s="97"/>
      <c r="U621" s="97"/>
      <c r="V621" s="97"/>
      <c r="W621" s="97"/>
      <c r="X621" s="97"/>
      <c r="Y621" s="97"/>
      <c r="Z621" s="97"/>
    </row>
    <row r="622" spans="1:26">
      <c r="A622" s="97"/>
      <c r="B622" s="97"/>
      <c r="C622" s="97"/>
      <c r="D622" s="97"/>
      <c r="E622" s="97"/>
      <c r="F622" s="97"/>
      <c r="G622" s="97"/>
      <c r="H622" s="97"/>
      <c r="I622" s="97"/>
      <c r="J622" s="97"/>
      <c r="K622" s="97"/>
      <c r="L622" s="97"/>
      <c r="M622" s="97"/>
      <c r="N622" s="97"/>
      <c r="O622" s="97"/>
      <c r="P622" s="97"/>
      <c r="Q622" s="97"/>
      <c r="R622" s="97"/>
      <c r="S622" s="97"/>
      <c r="T622" s="97"/>
      <c r="U622" s="97"/>
      <c r="V622" s="97"/>
      <c r="W622" s="97"/>
      <c r="X622" s="97"/>
      <c r="Y622" s="97"/>
      <c r="Z622" s="97"/>
    </row>
    <row r="623" spans="1:26">
      <c r="A623" s="97"/>
      <c r="B623" s="97"/>
      <c r="C623" s="97"/>
      <c r="D623" s="97"/>
      <c r="E623" s="97"/>
      <c r="F623" s="97"/>
      <c r="G623" s="97"/>
      <c r="H623" s="97"/>
      <c r="I623" s="97"/>
      <c r="J623" s="97"/>
      <c r="K623" s="97"/>
      <c r="L623" s="97"/>
      <c r="M623" s="97"/>
      <c r="N623" s="97"/>
      <c r="O623" s="97"/>
      <c r="P623" s="97"/>
      <c r="Q623" s="97"/>
      <c r="R623" s="97"/>
      <c r="S623" s="97"/>
      <c r="T623" s="97"/>
      <c r="U623" s="97"/>
      <c r="V623" s="97"/>
      <c r="W623" s="97"/>
      <c r="X623" s="97"/>
      <c r="Y623" s="97"/>
      <c r="Z623" s="97"/>
    </row>
    <row r="624" spans="1:26">
      <c r="A624" s="97"/>
      <c r="B624" s="97"/>
      <c r="C624" s="97"/>
      <c r="D624" s="97"/>
      <c r="E624" s="97"/>
      <c r="F624" s="97"/>
      <c r="G624" s="97"/>
      <c r="H624" s="97"/>
      <c r="I624" s="97"/>
      <c r="J624" s="97"/>
      <c r="K624" s="97"/>
      <c r="L624" s="97"/>
      <c r="M624" s="97"/>
      <c r="N624" s="97"/>
      <c r="O624" s="97"/>
      <c r="P624" s="97"/>
      <c r="Q624" s="97"/>
      <c r="R624" s="97"/>
      <c r="S624" s="97"/>
      <c r="T624" s="97"/>
      <c r="U624" s="97"/>
      <c r="V624" s="97"/>
      <c r="W624" s="97"/>
      <c r="X624" s="97"/>
      <c r="Y624" s="97"/>
      <c r="Z624" s="97"/>
    </row>
    <row r="625" spans="1:26">
      <c r="A625" s="97"/>
      <c r="B625" s="97"/>
      <c r="C625" s="97"/>
      <c r="D625" s="97"/>
      <c r="E625" s="97"/>
      <c r="F625" s="97"/>
      <c r="G625" s="97"/>
      <c r="H625" s="97"/>
      <c r="I625" s="97"/>
      <c r="J625" s="97"/>
      <c r="K625" s="97"/>
      <c r="L625" s="97"/>
      <c r="M625" s="97"/>
      <c r="N625" s="97"/>
      <c r="O625" s="97"/>
      <c r="P625" s="97"/>
      <c r="Q625" s="97"/>
      <c r="R625" s="97"/>
      <c r="S625" s="97"/>
      <c r="T625" s="97"/>
      <c r="U625" s="97"/>
      <c r="V625" s="97"/>
      <c r="W625" s="97"/>
      <c r="X625" s="97"/>
      <c r="Y625" s="97"/>
      <c r="Z625" s="97"/>
    </row>
    <row r="626" spans="1:26">
      <c r="A626" s="97"/>
      <c r="B626" s="97"/>
      <c r="C626" s="97"/>
      <c r="D626" s="97"/>
      <c r="E626" s="97"/>
      <c r="F626" s="97"/>
      <c r="G626" s="97"/>
      <c r="H626" s="97"/>
      <c r="I626" s="97"/>
      <c r="J626" s="97"/>
      <c r="K626" s="97"/>
      <c r="L626" s="97"/>
      <c r="M626" s="97"/>
      <c r="N626" s="97"/>
      <c r="O626" s="97"/>
      <c r="P626" s="97"/>
      <c r="Q626" s="97"/>
      <c r="R626" s="97"/>
      <c r="S626" s="97"/>
      <c r="T626" s="97"/>
      <c r="U626" s="97"/>
      <c r="V626" s="97"/>
      <c r="W626" s="97"/>
      <c r="X626" s="97"/>
      <c r="Y626" s="97"/>
      <c r="Z626" s="97"/>
    </row>
    <row r="627" spans="1:26">
      <c r="A627" s="97"/>
      <c r="B627" s="97"/>
      <c r="C627" s="97"/>
      <c r="D627" s="97"/>
      <c r="E627" s="97"/>
      <c r="F627" s="97"/>
      <c r="G627" s="97"/>
      <c r="H627" s="97"/>
      <c r="I627" s="97"/>
      <c r="J627" s="97"/>
      <c r="K627" s="97"/>
      <c r="L627" s="97"/>
      <c r="M627" s="97"/>
      <c r="N627" s="97"/>
      <c r="O627" s="97"/>
      <c r="P627" s="97"/>
      <c r="Q627" s="97"/>
      <c r="R627" s="97"/>
      <c r="S627" s="97"/>
      <c r="T627" s="97"/>
      <c r="U627" s="97"/>
      <c r="V627" s="97"/>
      <c r="W627" s="97"/>
      <c r="X627" s="97"/>
      <c r="Y627" s="97"/>
      <c r="Z627" s="97"/>
    </row>
    <row r="628" spans="1:26">
      <c r="A628" s="97"/>
      <c r="B628" s="97"/>
      <c r="C628" s="97"/>
      <c r="D628" s="97"/>
      <c r="E628" s="97"/>
      <c r="F628" s="97"/>
      <c r="G628" s="97"/>
      <c r="H628" s="97"/>
      <c r="I628" s="97"/>
      <c r="J628" s="97"/>
      <c r="K628" s="97"/>
      <c r="L628" s="97"/>
      <c r="M628" s="97"/>
      <c r="N628" s="97"/>
      <c r="O628" s="97"/>
      <c r="P628" s="97"/>
      <c r="Q628" s="97"/>
      <c r="R628" s="97"/>
      <c r="S628" s="97"/>
      <c r="T628" s="97"/>
      <c r="U628" s="97"/>
      <c r="V628" s="97"/>
      <c r="W628" s="97"/>
      <c r="X628" s="97"/>
      <c r="Y628" s="97"/>
      <c r="Z628" s="97"/>
    </row>
    <row r="629" spans="1:26">
      <c r="A629" s="97"/>
      <c r="B629" s="97"/>
      <c r="C629" s="97"/>
      <c r="D629" s="97"/>
      <c r="E629" s="97"/>
      <c r="F629" s="97"/>
      <c r="G629" s="97"/>
      <c r="H629" s="97"/>
      <c r="I629" s="97"/>
      <c r="J629" s="97"/>
      <c r="K629" s="97"/>
      <c r="L629" s="97"/>
      <c r="M629" s="97"/>
      <c r="N629" s="97"/>
      <c r="O629" s="97"/>
      <c r="P629" s="97"/>
      <c r="Q629" s="97"/>
      <c r="R629" s="97"/>
      <c r="S629" s="97"/>
      <c r="T629" s="97"/>
      <c r="U629" s="97"/>
      <c r="V629" s="97"/>
      <c r="W629" s="97"/>
      <c r="X629" s="97"/>
      <c r="Y629" s="97"/>
      <c r="Z629" s="97"/>
    </row>
    <row r="630" spans="1:26">
      <c r="A630" s="97"/>
      <c r="B630" s="97"/>
      <c r="C630" s="97"/>
      <c r="D630" s="97"/>
      <c r="E630" s="97"/>
      <c r="F630" s="97"/>
      <c r="G630" s="97"/>
      <c r="H630" s="97"/>
      <c r="I630" s="97"/>
      <c r="J630" s="97"/>
      <c r="K630" s="97"/>
      <c r="L630" s="97"/>
      <c r="M630" s="97"/>
      <c r="N630" s="97"/>
      <c r="O630" s="97"/>
      <c r="P630" s="97"/>
      <c r="Q630" s="97"/>
      <c r="R630" s="97"/>
      <c r="S630" s="97"/>
      <c r="T630" s="97"/>
      <c r="U630" s="97"/>
      <c r="V630" s="97"/>
      <c r="W630" s="97"/>
      <c r="X630" s="97"/>
      <c r="Y630" s="97"/>
      <c r="Z630" s="97"/>
    </row>
    <row r="631" spans="1:26">
      <c r="A631" s="97"/>
      <c r="B631" s="97"/>
      <c r="C631" s="97"/>
      <c r="D631" s="97"/>
      <c r="E631" s="97"/>
      <c r="F631" s="97"/>
      <c r="G631" s="97"/>
      <c r="H631" s="97"/>
      <c r="I631" s="97"/>
      <c r="J631" s="97"/>
      <c r="K631" s="97"/>
      <c r="L631" s="97"/>
      <c r="M631" s="97"/>
      <c r="N631" s="97"/>
      <c r="O631" s="97"/>
      <c r="P631" s="97"/>
      <c r="Q631" s="97"/>
      <c r="R631" s="97"/>
      <c r="S631" s="97"/>
      <c r="T631" s="97"/>
      <c r="U631" s="97"/>
      <c r="V631" s="97"/>
      <c r="W631" s="97"/>
      <c r="X631" s="97"/>
      <c r="Y631" s="97"/>
      <c r="Z631" s="97"/>
    </row>
    <row r="632" spans="1:26">
      <c r="A632" s="97"/>
      <c r="B632" s="97"/>
      <c r="C632" s="97"/>
      <c r="D632" s="97"/>
      <c r="E632" s="97"/>
      <c r="F632" s="97"/>
      <c r="G632" s="97"/>
      <c r="H632" s="97"/>
      <c r="I632" s="97"/>
      <c r="J632" s="97"/>
      <c r="K632" s="97"/>
      <c r="L632" s="97"/>
      <c r="M632" s="97"/>
      <c r="N632" s="97"/>
      <c r="O632" s="97"/>
      <c r="P632" s="97"/>
      <c r="Q632" s="97"/>
      <c r="R632" s="97"/>
      <c r="S632" s="97"/>
      <c r="T632" s="97"/>
      <c r="U632" s="97"/>
      <c r="V632" s="97"/>
      <c r="W632" s="97"/>
      <c r="X632" s="97"/>
      <c r="Y632" s="97"/>
      <c r="Z632" s="97"/>
    </row>
    <row r="633" spans="1:26">
      <c r="A633" s="97"/>
      <c r="B633" s="97"/>
      <c r="C633" s="97"/>
      <c r="D633" s="97"/>
      <c r="E633" s="97"/>
      <c r="F633" s="97"/>
      <c r="G633" s="97"/>
      <c r="H633" s="97"/>
      <c r="I633" s="97"/>
      <c r="J633" s="97"/>
      <c r="K633" s="97"/>
      <c r="L633" s="97"/>
      <c r="M633" s="97"/>
      <c r="N633" s="97"/>
      <c r="O633" s="97"/>
      <c r="P633" s="97"/>
      <c r="Q633" s="97"/>
      <c r="R633" s="97"/>
      <c r="S633" s="97"/>
      <c r="T633" s="97"/>
      <c r="U633" s="97"/>
      <c r="V633" s="97"/>
      <c r="W633" s="97"/>
      <c r="X633" s="97"/>
      <c r="Y633" s="97"/>
      <c r="Z633" s="97"/>
    </row>
    <row r="634" spans="1:26">
      <c r="A634" s="97"/>
      <c r="B634" s="97"/>
      <c r="C634" s="97"/>
      <c r="D634" s="97"/>
      <c r="E634" s="97"/>
      <c r="F634" s="97"/>
      <c r="G634" s="97"/>
      <c r="H634" s="97"/>
      <c r="I634" s="97"/>
      <c r="J634" s="97"/>
      <c r="K634" s="97"/>
      <c r="L634" s="97"/>
      <c r="M634" s="97"/>
      <c r="N634" s="97"/>
      <c r="O634" s="97"/>
      <c r="P634" s="97"/>
      <c r="Q634" s="97"/>
      <c r="R634" s="97"/>
      <c r="S634" s="97"/>
      <c r="T634" s="97"/>
      <c r="U634" s="97"/>
      <c r="V634" s="97"/>
      <c r="W634" s="97"/>
      <c r="X634" s="97"/>
      <c r="Y634" s="97"/>
      <c r="Z634" s="97"/>
    </row>
    <row r="635" spans="1:26">
      <c r="A635" s="97"/>
      <c r="B635" s="97"/>
      <c r="C635" s="97"/>
      <c r="D635" s="97"/>
      <c r="E635" s="97"/>
      <c r="F635" s="97"/>
      <c r="G635" s="97"/>
      <c r="H635" s="97"/>
      <c r="I635" s="97"/>
      <c r="J635" s="97"/>
      <c r="K635" s="97"/>
      <c r="L635" s="97"/>
      <c r="M635" s="97"/>
      <c r="N635" s="97"/>
      <c r="O635" s="97"/>
      <c r="P635" s="97"/>
      <c r="Q635" s="97"/>
      <c r="R635" s="97"/>
      <c r="S635" s="97"/>
      <c r="T635" s="97"/>
      <c r="U635" s="97"/>
      <c r="V635" s="97"/>
      <c r="W635" s="97"/>
      <c r="X635" s="97"/>
      <c r="Y635" s="97"/>
      <c r="Z635" s="97"/>
    </row>
    <row r="636" spans="1:26">
      <c r="A636" s="97"/>
      <c r="B636" s="97"/>
      <c r="C636" s="97"/>
      <c r="D636" s="97"/>
      <c r="E636" s="97"/>
      <c r="F636" s="97"/>
      <c r="G636" s="97"/>
      <c r="H636" s="97"/>
      <c r="I636" s="97"/>
      <c r="J636" s="97"/>
      <c r="K636" s="97"/>
      <c r="L636" s="97"/>
      <c r="M636" s="97"/>
      <c r="N636" s="97"/>
      <c r="O636" s="97"/>
      <c r="P636" s="97"/>
      <c r="Q636" s="97"/>
      <c r="R636" s="97"/>
      <c r="S636" s="97"/>
      <c r="T636" s="97"/>
      <c r="U636" s="97"/>
      <c r="V636" s="97"/>
      <c r="W636" s="97"/>
      <c r="X636" s="97"/>
      <c r="Y636" s="97"/>
      <c r="Z636" s="97"/>
    </row>
    <row r="637" spans="1:26">
      <c r="A637" s="97"/>
      <c r="B637" s="97"/>
      <c r="C637" s="97"/>
      <c r="D637" s="97"/>
      <c r="E637" s="97"/>
      <c r="F637" s="97"/>
      <c r="G637" s="97"/>
      <c r="H637" s="97"/>
      <c r="I637" s="97"/>
      <c r="J637" s="97"/>
      <c r="K637" s="97"/>
      <c r="L637" s="97"/>
      <c r="M637" s="97"/>
      <c r="N637" s="97"/>
      <c r="O637" s="97"/>
      <c r="P637" s="97"/>
      <c r="Q637" s="97"/>
      <c r="R637" s="97"/>
      <c r="S637" s="97"/>
      <c r="T637" s="97"/>
      <c r="U637" s="97"/>
      <c r="V637" s="97"/>
      <c r="W637" s="97"/>
      <c r="X637" s="97"/>
      <c r="Y637" s="97"/>
      <c r="Z637" s="97"/>
    </row>
    <row r="638" spans="1:26">
      <c r="A638" s="97"/>
      <c r="B638" s="97"/>
      <c r="C638" s="97"/>
      <c r="D638" s="97"/>
      <c r="E638" s="97"/>
      <c r="F638" s="97"/>
      <c r="G638" s="97"/>
      <c r="H638" s="97"/>
      <c r="I638" s="97"/>
      <c r="J638" s="97"/>
      <c r="K638" s="97"/>
      <c r="L638" s="97"/>
      <c r="M638" s="97"/>
      <c r="N638" s="97"/>
      <c r="O638" s="97"/>
      <c r="P638" s="97"/>
      <c r="Q638" s="97"/>
      <c r="R638" s="97"/>
      <c r="S638" s="97"/>
      <c r="T638" s="97"/>
      <c r="U638" s="97"/>
      <c r="V638" s="97"/>
      <c r="W638" s="97"/>
      <c r="X638" s="97"/>
      <c r="Y638" s="97"/>
      <c r="Z638" s="97"/>
    </row>
    <row r="639" spans="1:26">
      <c r="A639" s="97"/>
      <c r="B639" s="97"/>
      <c r="C639" s="97"/>
      <c r="D639" s="97"/>
      <c r="E639" s="97"/>
      <c r="F639" s="97"/>
      <c r="G639" s="97"/>
      <c r="H639" s="97"/>
      <c r="I639" s="97"/>
      <c r="J639" s="97"/>
      <c r="K639" s="97"/>
      <c r="L639" s="97"/>
      <c r="M639" s="97"/>
      <c r="N639" s="97"/>
      <c r="O639" s="97"/>
      <c r="P639" s="97"/>
      <c r="Q639" s="97"/>
      <c r="R639" s="97"/>
      <c r="S639" s="97"/>
      <c r="T639" s="97"/>
      <c r="U639" s="97"/>
      <c r="V639" s="97"/>
      <c r="W639" s="97"/>
      <c r="X639" s="97"/>
      <c r="Y639" s="97"/>
      <c r="Z639" s="97"/>
    </row>
    <row r="640" spans="1:26">
      <c r="A640" s="97"/>
      <c r="B640" s="97"/>
      <c r="C640" s="97"/>
      <c r="D640" s="97"/>
      <c r="E640" s="97"/>
      <c r="F640" s="97"/>
      <c r="G640" s="97"/>
      <c r="H640" s="97"/>
      <c r="I640" s="97"/>
      <c r="J640" s="97"/>
      <c r="K640" s="97"/>
      <c r="L640" s="97"/>
      <c r="M640" s="97"/>
      <c r="N640" s="97"/>
      <c r="O640" s="97"/>
      <c r="P640" s="97"/>
      <c r="Q640" s="97"/>
      <c r="R640" s="97"/>
      <c r="S640" s="97"/>
      <c r="T640" s="97"/>
      <c r="U640" s="97"/>
      <c r="V640" s="97"/>
      <c r="W640" s="97"/>
      <c r="X640" s="97"/>
      <c r="Y640" s="97"/>
      <c r="Z640" s="97"/>
    </row>
    <row r="641" spans="1:26">
      <c r="A641" s="97"/>
      <c r="B641" s="97"/>
      <c r="C641" s="97"/>
      <c r="D641" s="97"/>
      <c r="E641" s="97"/>
      <c r="F641" s="97"/>
      <c r="G641" s="97"/>
      <c r="H641" s="97"/>
      <c r="I641" s="97"/>
      <c r="J641" s="97"/>
      <c r="K641" s="97"/>
      <c r="L641" s="97"/>
      <c r="M641" s="97"/>
      <c r="N641" s="97"/>
      <c r="O641" s="97"/>
      <c r="P641" s="97"/>
      <c r="Q641" s="97"/>
      <c r="R641" s="97"/>
      <c r="S641" s="97"/>
      <c r="T641" s="97"/>
      <c r="U641" s="97"/>
      <c r="V641" s="97"/>
      <c r="W641" s="97"/>
      <c r="X641" s="97"/>
      <c r="Y641" s="97"/>
      <c r="Z641" s="97"/>
    </row>
    <row r="642" spans="1:26">
      <c r="A642" s="97"/>
      <c r="B642" s="97"/>
      <c r="C642" s="97"/>
      <c r="D642" s="97"/>
      <c r="E642" s="97"/>
      <c r="F642" s="97"/>
      <c r="G642" s="97"/>
      <c r="H642" s="97"/>
      <c r="I642" s="97"/>
      <c r="J642" s="97"/>
      <c r="K642" s="97"/>
      <c r="L642" s="97"/>
      <c r="M642" s="97"/>
      <c r="N642" s="97"/>
      <c r="O642" s="97"/>
      <c r="P642" s="97"/>
      <c r="Q642" s="97"/>
      <c r="R642" s="97"/>
      <c r="S642" s="97"/>
      <c r="T642" s="97"/>
      <c r="U642" s="97"/>
      <c r="V642" s="97"/>
      <c r="W642" s="97"/>
      <c r="X642" s="97"/>
      <c r="Y642" s="97"/>
      <c r="Z642" s="97"/>
    </row>
    <row r="643" spans="1:26">
      <c r="A643" s="97"/>
      <c r="B643" s="97"/>
      <c r="C643" s="97"/>
      <c r="D643" s="97"/>
      <c r="E643" s="97"/>
      <c r="F643" s="97"/>
      <c r="G643" s="97"/>
      <c r="H643" s="97"/>
      <c r="I643" s="97"/>
      <c r="J643" s="97"/>
      <c r="K643" s="97"/>
      <c r="L643" s="97"/>
      <c r="M643" s="97"/>
      <c r="N643" s="97"/>
      <c r="O643" s="97"/>
      <c r="P643" s="97"/>
      <c r="Q643" s="97"/>
      <c r="R643" s="97"/>
      <c r="S643" s="97"/>
      <c r="T643" s="97"/>
      <c r="U643" s="97"/>
      <c r="V643" s="97"/>
      <c r="W643" s="97"/>
      <c r="X643" s="97"/>
      <c r="Y643" s="97"/>
      <c r="Z643" s="97"/>
    </row>
    <row r="644" spans="1:26">
      <c r="A644" s="97"/>
      <c r="B644" s="97"/>
      <c r="C644" s="97"/>
      <c r="D644" s="97"/>
      <c r="E644" s="97"/>
      <c r="F644" s="97"/>
      <c r="G644" s="97"/>
      <c r="H644" s="97"/>
      <c r="I644" s="97"/>
      <c r="J644" s="97"/>
      <c r="K644" s="97"/>
      <c r="L644" s="97"/>
      <c r="M644" s="97"/>
      <c r="N644" s="97"/>
      <c r="O644" s="97"/>
      <c r="P644" s="97"/>
      <c r="Q644" s="97"/>
      <c r="R644" s="97"/>
      <c r="S644" s="97"/>
      <c r="T644" s="97"/>
      <c r="U644" s="97"/>
      <c r="V644" s="97"/>
      <c r="W644" s="97"/>
      <c r="X644" s="97"/>
      <c r="Y644" s="97"/>
      <c r="Z644" s="97"/>
    </row>
    <row r="645" spans="1:26">
      <c r="A645" s="97"/>
      <c r="B645" s="97"/>
      <c r="C645" s="97"/>
      <c r="D645" s="97"/>
      <c r="E645" s="97"/>
      <c r="F645" s="97"/>
      <c r="G645" s="97"/>
      <c r="H645" s="97"/>
      <c r="I645" s="97"/>
      <c r="J645" s="97"/>
      <c r="K645" s="97"/>
      <c r="L645" s="97"/>
      <c r="M645" s="97"/>
      <c r="N645" s="97"/>
      <c r="O645" s="97"/>
      <c r="P645" s="97"/>
      <c r="Q645" s="97"/>
      <c r="R645" s="97"/>
      <c r="S645" s="97"/>
      <c r="T645" s="97"/>
      <c r="U645" s="97"/>
      <c r="V645" s="97"/>
      <c r="W645" s="97"/>
      <c r="X645" s="97"/>
      <c r="Y645" s="97"/>
      <c r="Z645" s="97"/>
    </row>
    <row r="646" spans="1:26">
      <c r="A646" s="97"/>
      <c r="B646" s="97"/>
      <c r="C646" s="97"/>
      <c r="D646" s="97"/>
      <c r="E646" s="97"/>
      <c r="F646" s="97"/>
      <c r="G646" s="97"/>
      <c r="H646" s="97"/>
      <c r="I646" s="97"/>
      <c r="J646" s="97"/>
      <c r="K646" s="97"/>
      <c r="L646" s="97"/>
      <c r="M646" s="97"/>
      <c r="N646" s="97"/>
      <c r="O646" s="97"/>
      <c r="P646" s="97"/>
      <c r="Q646" s="97"/>
      <c r="R646" s="97"/>
      <c r="S646" s="97"/>
      <c r="T646" s="97"/>
      <c r="U646" s="97"/>
      <c r="V646" s="97"/>
      <c r="W646" s="97"/>
      <c r="X646" s="97"/>
      <c r="Y646" s="97"/>
      <c r="Z646" s="97"/>
    </row>
    <row r="647" spans="1:26">
      <c r="A647" s="97"/>
      <c r="B647" s="97"/>
      <c r="C647" s="97"/>
      <c r="D647" s="97"/>
      <c r="E647" s="97"/>
      <c r="F647" s="97"/>
      <c r="G647" s="97"/>
      <c r="H647" s="97"/>
      <c r="I647" s="97"/>
      <c r="J647" s="97"/>
      <c r="K647" s="97"/>
      <c r="L647" s="97"/>
      <c r="M647" s="97"/>
      <c r="N647" s="97"/>
      <c r="O647" s="97"/>
      <c r="P647" s="97"/>
      <c r="Q647" s="97"/>
      <c r="R647" s="97"/>
      <c r="S647" s="97"/>
      <c r="T647" s="97"/>
      <c r="U647" s="97"/>
      <c r="V647" s="97"/>
      <c r="W647" s="97"/>
      <c r="X647" s="97"/>
      <c r="Y647" s="97"/>
      <c r="Z647" s="97"/>
    </row>
    <row r="648" spans="1:26">
      <c r="A648" s="97"/>
      <c r="B648" s="97"/>
      <c r="C648" s="97"/>
      <c r="D648" s="97"/>
      <c r="E648" s="97"/>
      <c r="F648" s="97"/>
      <c r="G648" s="97"/>
      <c r="H648" s="97"/>
      <c r="I648" s="97"/>
      <c r="J648" s="97"/>
      <c r="K648" s="97"/>
      <c r="L648" s="97"/>
      <c r="M648" s="97"/>
      <c r="N648" s="97"/>
      <c r="O648" s="97"/>
      <c r="P648" s="97"/>
      <c r="Q648" s="97"/>
      <c r="R648" s="97"/>
      <c r="S648" s="97"/>
      <c r="T648" s="97"/>
      <c r="U648" s="97"/>
      <c r="V648" s="97"/>
      <c r="W648" s="97"/>
      <c r="X648" s="97"/>
      <c r="Y648" s="97"/>
      <c r="Z648" s="97"/>
    </row>
    <row r="649" spans="1:26">
      <c r="A649" s="97"/>
      <c r="B649" s="97"/>
      <c r="C649" s="97"/>
      <c r="D649" s="97"/>
      <c r="E649" s="97"/>
      <c r="F649" s="97"/>
      <c r="G649" s="97"/>
      <c r="H649" s="97"/>
      <c r="I649" s="97"/>
      <c r="J649" s="97"/>
      <c r="K649" s="97"/>
      <c r="L649" s="97"/>
      <c r="M649" s="97"/>
      <c r="N649" s="97"/>
      <c r="O649" s="97"/>
      <c r="P649" s="97"/>
      <c r="Q649" s="97"/>
      <c r="R649" s="97"/>
      <c r="S649" s="97"/>
      <c r="T649" s="97"/>
      <c r="U649" s="97"/>
      <c r="V649" s="97"/>
      <c r="W649" s="97"/>
      <c r="X649" s="97"/>
      <c r="Y649" s="97"/>
      <c r="Z649" s="97"/>
    </row>
    <row r="650" spans="1:26">
      <c r="A650" s="97"/>
      <c r="B650" s="97"/>
      <c r="C650" s="97"/>
      <c r="D650" s="97"/>
      <c r="E650" s="97"/>
      <c r="F650" s="97"/>
      <c r="G650" s="97"/>
      <c r="H650" s="97"/>
      <c r="I650" s="97"/>
      <c r="J650" s="97"/>
      <c r="K650" s="97"/>
      <c r="L650" s="97"/>
      <c r="M650" s="97"/>
      <c r="N650" s="97"/>
      <c r="O650" s="97"/>
      <c r="P650" s="97"/>
      <c r="Q650" s="97"/>
      <c r="R650" s="97"/>
      <c r="S650" s="97"/>
      <c r="T650" s="97"/>
      <c r="U650" s="97"/>
      <c r="V650" s="97"/>
      <c r="W650" s="97"/>
      <c r="X650" s="97"/>
      <c r="Y650" s="97"/>
      <c r="Z650" s="97"/>
    </row>
    <row r="651" spans="1:26">
      <c r="A651" s="97"/>
      <c r="B651" s="97"/>
      <c r="C651" s="97"/>
      <c r="D651" s="97"/>
      <c r="E651" s="97"/>
      <c r="F651" s="97"/>
      <c r="G651" s="97"/>
      <c r="H651" s="97"/>
      <c r="I651" s="97"/>
      <c r="J651" s="97"/>
      <c r="K651" s="97"/>
      <c r="L651" s="97"/>
      <c r="M651" s="97"/>
      <c r="N651" s="97"/>
      <c r="O651" s="97"/>
      <c r="P651" s="97"/>
      <c r="Q651" s="97"/>
      <c r="R651" s="97"/>
      <c r="S651" s="97"/>
      <c r="T651" s="97"/>
      <c r="U651" s="97"/>
      <c r="V651" s="97"/>
      <c r="W651" s="97"/>
      <c r="X651" s="97"/>
      <c r="Y651" s="97"/>
      <c r="Z651" s="97"/>
    </row>
    <row r="652" spans="1:26">
      <c r="A652" s="97"/>
      <c r="B652" s="97"/>
      <c r="C652" s="97"/>
      <c r="D652" s="97"/>
      <c r="E652" s="97"/>
      <c r="F652" s="97"/>
      <c r="G652" s="97"/>
      <c r="H652" s="97"/>
      <c r="I652" s="97"/>
      <c r="J652" s="97"/>
      <c r="K652" s="97"/>
      <c r="L652" s="97"/>
      <c r="M652" s="97"/>
      <c r="N652" s="97"/>
      <c r="O652" s="97"/>
      <c r="P652" s="97"/>
      <c r="Q652" s="97"/>
      <c r="R652" s="97"/>
      <c r="S652" s="97"/>
      <c r="T652" s="97"/>
      <c r="U652" s="97"/>
      <c r="V652" s="97"/>
      <c r="W652" s="97"/>
      <c r="X652" s="97"/>
      <c r="Y652" s="97"/>
      <c r="Z652" s="97"/>
    </row>
    <row r="653" spans="1:26">
      <c r="A653" s="97"/>
      <c r="B653" s="97"/>
      <c r="C653" s="97"/>
      <c r="D653" s="97"/>
      <c r="E653" s="97"/>
      <c r="F653" s="97"/>
      <c r="G653" s="97"/>
      <c r="H653" s="97"/>
      <c r="I653" s="97"/>
      <c r="J653" s="97"/>
      <c r="K653" s="97"/>
      <c r="L653" s="97"/>
      <c r="M653" s="97"/>
      <c r="N653" s="97"/>
      <c r="O653" s="97"/>
      <c r="P653" s="97"/>
      <c r="Q653" s="97"/>
      <c r="R653" s="97"/>
      <c r="S653" s="97"/>
      <c r="T653" s="97"/>
      <c r="U653" s="97"/>
      <c r="V653" s="97"/>
      <c r="W653" s="97"/>
      <c r="X653" s="97"/>
      <c r="Y653" s="97"/>
      <c r="Z653" s="97"/>
    </row>
    <row r="654" spans="1:26">
      <c r="A654" s="97"/>
      <c r="B654" s="97"/>
      <c r="C654" s="97"/>
      <c r="D654" s="97"/>
      <c r="E654" s="97"/>
      <c r="F654" s="97"/>
      <c r="G654" s="97"/>
      <c r="H654" s="97"/>
      <c r="I654" s="97"/>
      <c r="J654" s="97"/>
      <c r="K654" s="97"/>
      <c r="L654" s="97"/>
      <c r="M654" s="97"/>
      <c r="N654" s="97"/>
      <c r="O654" s="97"/>
      <c r="P654" s="97"/>
      <c r="Q654" s="97"/>
      <c r="R654" s="97"/>
      <c r="S654" s="97"/>
      <c r="T654" s="97"/>
      <c r="U654" s="97"/>
      <c r="V654" s="97"/>
      <c r="W654" s="97"/>
      <c r="X654" s="97"/>
      <c r="Y654" s="97"/>
      <c r="Z654" s="97"/>
    </row>
    <row r="655" spans="1:26">
      <c r="A655" s="97"/>
      <c r="B655" s="97"/>
      <c r="C655" s="97"/>
      <c r="D655" s="97"/>
      <c r="E655" s="97"/>
      <c r="F655" s="97"/>
      <c r="G655" s="97"/>
      <c r="H655" s="97"/>
      <c r="I655" s="97"/>
      <c r="J655" s="97"/>
      <c r="K655" s="97"/>
      <c r="L655" s="97"/>
      <c r="M655" s="97"/>
      <c r="N655" s="97"/>
      <c r="O655" s="97"/>
      <c r="P655" s="97"/>
      <c r="Q655" s="97"/>
      <c r="R655" s="97"/>
      <c r="S655" s="97"/>
      <c r="T655" s="97"/>
      <c r="U655" s="97"/>
      <c r="V655" s="97"/>
      <c r="W655" s="97"/>
      <c r="X655" s="97"/>
      <c r="Y655" s="97"/>
      <c r="Z655" s="97"/>
    </row>
    <row r="656" spans="1:26">
      <c r="A656" s="97"/>
      <c r="B656" s="97"/>
      <c r="C656" s="97"/>
      <c r="D656" s="97"/>
      <c r="E656" s="97"/>
      <c r="F656" s="97"/>
      <c r="G656" s="97"/>
      <c r="H656" s="97"/>
      <c r="I656" s="97"/>
      <c r="J656" s="97"/>
      <c r="K656" s="97"/>
      <c r="L656" s="97"/>
      <c r="M656" s="97"/>
      <c r="N656" s="97"/>
      <c r="O656" s="97"/>
      <c r="P656" s="97"/>
      <c r="Q656" s="97"/>
      <c r="R656" s="97"/>
      <c r="S656" s="97"/>
      <c r="T656" s="97"/>
      <c r="U656" s="97"/>
      <c r="V656" s="97"/>
      <c r="W656" s="97"/>
      <c r="X656" s="97"/>
      <c r="Y656" s="97"/>
      <c r="Z656" s="97"/>
    </row>
    <row r="657" spans="1:26">
      <c r="A657" s="97"/>
      <c r="B657" s="97"/>
      <c r="C657" s="97"/>
      <c r="D657" s="97"/>
      <c r="E657" s="97"/>
      <c r="F657" s="97"/>
      <c r="G657" s="97"/>
      <c r="H657" s="97"/>
      <c r="I657" s="97"/>
      <c r="J657" s="97"/>
      <c r="K657" s="97"/>
      <c r="L657" s="97"/>
      <c r="M657" s="97"/>
      <c r="N657" s="97"/>
      <c r="O657" s="97"/>
      <c r="P657" s="97"/>
      <c r="Q657" s="97"/>
      <c r="R657" s="97"/>
      <c r="S657" s="97"/>
      <c r="T657" s="97"/>
      <c r="U657" s="97"/>
      <c r="V657" s="97"/>
      <c r="W657" s="97"/>
      <c r="X657" s="97"/>
      <c r="Y657" s="97"/>
      <c r="Z657" s="97"/>
    </row>
    <row r="658" spans="1:26">
      <c r="A658" s="97"/>
      <c r="B658" s="97"/>
      <c r="C658" s="97"/>
      <c r="D658" s="97"/>
      <c r="E658" s="97"/>
      <c r="F658" s="97"/>
      <c r="G658" s="97"/>
      <c r="H658" s="97"/>
      <c r="I658" s="97"/>
      <c r="J658" s="97"/>
      <c r="K658" s="97"/>
      <c r="L658" s="97"/>
      <c r="M658" s="97"/>
      <c r="N658" s="97"/>
      <c r="O658" s="97"/>
      <c r="P658" s="97"/>
      <c r="Q658" s="97"/>
      <c r="R658" s="97"/>
      <c r="S658" s="97"/>
      <c r="T658" s="97"/>
      <c r="U658" s="97"/>
      <c r="V658" s="97"/>
      <c r="W658" s="97"/>
      <c r="X658" s="97"/>
      <c r="Y658" s="97"/>
      <c r="Z658" s="97"/>
    </row>
    <row r="659" spans="1:26">
      <c r="A659" s="97"/>
      <c r="B659" s="97"/>
      <c r="C659" s="97"/>
      <c r="D659" s="97"/>
      <c r="E659" s="97"/>
      <c r="F659" s="97"/>
      <c r="G659" s="97"/>
      <c r="H659" s="97"/>
      <c r="I659" s="97"/>
      <c r="J659" s="97"/>
      <c r="K659" s="97"/>
      <c r="L659" s="97"/>
      <c r="M659" s="97"/>
      <c r="N659" s="97"/>
      <c r="O659" s="97"/>
      <c r="P659" s="97"/>
      <c r="Q659" s="97"/>
      <c r="R659" s="97"/>
      <c r="S659" s="97"/>
      <c r="T659" s="97"/>
      <c r="U659" s="97"/>
      <c r="V659" s="97"/>
      <c r="W659" s="97"/>
      <c r="X659" s="97"/>
      <c r="Y659" s="97"/>
      <c r="Z659" s="97"/>
    </row>
    <row r="660" spans="1:26">
      <c r="A660" s="97"/>
      <c r="B660" s="97"/>
      <c r="C660" s="97"/>
      <c r="D660" s="97"/>
      <c r="E660" s="97"/>
      <c r="F660" s="97"/>
      <c r="G660" s="97"/>
      <c r="H660" s="97"/>
      <c r="I660" s="97"/>
      <c r="J660" s="97"/>
      <c r="K660" s="97"/>
      <c r="L660" s="97"/>
      <c r="M660" s="97"/>
      <c r="N660" s="97"/>
      <c r="O660" s="97"/>
      <c r="P660" s="97"/>
      <c r="Q660" s="97"/>
      <c r="R660" s="97"/>
      <c r="S660" s="97"/>
      <c r="T660" s="97"/>
      <c r="U660" s="97"/>
      <c r="V660" s="97"/>
      <c r="W660" s="97"/>
      <c r="X660" s="97"/>
      <c r="Y660" s="97"/>
      <c r="Z660" s="97"/>
    </row>
    <row r="661" spans="1:26">
      <c r="A661" s="97"/>
      <c r="B661" s="97"/>
      <c r="C661" s="97"/>
      <c r="D661" s="97"/>
      <c r="E661" s="97"/>
      <c r="F661" s="97"/>
      <c r="G661" s="97"/>
      <c r="H661" s="97"/>
      <c r="I661" s="97"/>
      <c r="J661" s="97"/>
      <c r="K661" s="97"/>
      <c r="L661" s="97"/>
      <c r="M661" s="97"/>
      <c r="N661" s="97"/>
      <c r="O661" s="97"/>
      <c r="P661" s="97"/>
      <c r="Q661" s="97"/>
      <c r="R661" s="97"/>
      <c r="S661" s="97"/>
      <c r="T661" s="97"/>
      <c r="U661" s="97"/>
      <c r="V661" s="97"/>
      <c r="W661" s="97"/>
      <c r="X661" s="97"/>
      <c r="Y661" s="97"/>
      <c r="Z661" s="97"/>
    </row>
    <row r="662" spans="1:26">
      <c r="A662" s="97"/>
      <c r="B662" s="97"/>
      <c r="C662" s="97"/>
      <c r="D662" s="97"/>
      <c r="E662" s="97"/>
      <c r="F662" s="97"/>
      <c r="G662" s="97"/>
      <c r="H662" s="97"/>
      <c r="I662" s="97"/>
      <c r="J662" s="97"/>
      <c r="K662" s="97"/>
      <c r="L662" s="97"/>
      <c r="M662" s="97"/>
      <c r="N662" s="97"/>
      <c r="O662" s="97"/>
      <c r="P662" s="97"/>
      <c r="Q662" s="97"/>
      <c r="R662" s="97"/>
      <c r="S662" s="97"/>
      <c r="T662" s="97"/>
      <c r="U662" s="97"/>
      <c r="V662" s="97"/>
      <c r="W662" s="97"/>
      <c r="X662" s="97"/>
      <c r="Y662" s="97"/>
      <c r="Z662" s="97"/>
    </row>
    <row r="663" spans="1:26">
      <c r="A663" s="97"/>
      <c r="B663" s="97"/>
      <c r="C663" s="97"/>
      <c r="D663" s="97"/>
      <c r="E663" s="97"/>
      <c r="F663" s="97"/>
      <c r="G663" s="97"/>
      <c r="H663" s="97"/>
      <c r="I663" s="97"/>
      <c r="J663" s="97"/>
      <c r="K663" s="97"/>
      <c r="L663" s="97"/>
      <c r="M663" s="97"/>
      <c r="N663" s="97"/>
      <c r="O663" s="97"/>
      <c r="P663" s="97"/>
      <c r="Q663" s="97"/>
      <c r="R663" s="97"/>
      <c r="S663" s="97"/>
      <c r="T663" s="97"/>
      <c r="U663" s="97"/>
      <c r="V663" s="97"/>
      <c r="W663" s="97"/>
      <c r="X663" s="97"/>
      <c r="Y663" s="97"/>
      <c r="Z663" s="97"/>
    </row>
    <row r="664" spans="1:26">
      <c r="A664" s="97"/>
      <c r="B664" s="97"/>
      <c r="C664" s="97"/>
      <c r="D664" s="97"/>
      <c r="E664" s="97"/>
      <c r="F664" s="97"/>
      <c r="G664" s="97"/>
      <c r="H664" s="97"/>
      <c r="I664" s="97"/>
      <c r="J664" s="97"/>
      <c r="K664" s="97"/>
      <c r="L664" s="97"/>
      <c r="M664" s="97"/>
      <c r="N664" s="97"/>
      <c r="O664" s="97"/>
      <c r="P664" s="97"/>
      <c r="Q664" s="97"/>
      <c r="R664" s="97"/>
      <c r="S664" s="97"/>
      <c r="T664" s="97"/>
      <c r="U664" s="97"/>
      <c r="V664" s="97"/>
      <c r="W664" s="97"/>
      <c r="X664" s="97"/>
      <c r="Y664" s="97"/>
      <c r="Z664" s="97"/>
    </row>
    <row r="665" spans="1:26">
      <c r="A665" s="97"/>
      <c r="B665" s="97"/>
      <c r="C665" s="97"/>
      <c r="D665" s="97"/>
      <c r="E665" s="97"/>
      <c r="F665" s="97"/>
      <c r="G665" s="97"/>
      <c r="H665" s="97"/>
      <c r="I665" s="97"/>
      <c r="J665" s="97"/>
      <c r="K665" s="97"/>
      <c r="L665" s="97"/>
      <c r="M665" s="97"/>
      <c r="N665" s="97"/>
      <c r="O665" s="97"/>
      <c r="P665" s="97"/>
      <c r="Q665" s="97"/>
      <c r="R665" s="97"/>
      <c r="S665" s="97"/>
      <c r="T665" s="97"/>
      <c r="U665" s="97"/>
      <c r="V665" s="97"/>
      <c r="W665" s="97"/>
      <c r="X665" s="97"/>
      <c r="Y665" s="97"/>
      <c r="Z665" s="97"/>
    </row>
    <row r="666" spans="1:26">
      <c r="A666" s="97"/>
      <c r="B666" s="97"/>
      <c r="C666" s="97"/>
      <c r="D666" s="97"/>
      <c r="E666" s="97"/>
      <c r="F666" s="97"/>
      <c r="G666" s="97"/>
      <c r="H666" s="97"/>
      <c r="I666" s="97"/>
      <c r="J666" s="97"/>
      <c r="K666" s="97"/>
      <c r="L666" s="97"/>
      <c r="M666" s="97"/>
      <c r="N666" s="97"/>
      <c r="O666" s="97"/>
      <c r="P666" s="97"/>
      <c r="Q666" s="97"/>
      <c r="R666" s="97"/>
      <c r="S666" s="97"/>
      <c r="T666" s="97"/>
      <c r="U666" s="97"/>
      <c r="V666" s="97"/>
      <c r="W666" s="97"/>
      <c r="X666" s="97"/>
      <c r="Y666" s="97"/>
      <c r="Z666" s="97"/>
    </row>
    <row r="667" spans="1:26">
      <c r="A667" s="97"/>
      <c r="B667" s="97"/>
      <c r="C667" s="97"/>
      <c r="D667" s="97"/>
      <c r="E667" s="97"/>
      <c r="F667" s="97"/>
      <c r="G667" s="97"/>
      <c r="H667" s="97"/>
      <c r="I667" s="97"/>
      <c r="J667" s="97"/>
      <c r="K667" s="97"/>
      <c r="L667" s="97"/>
      <c r="M667" s="97"/>
      <c r="N667" s="97"/>
      <c r="O667" s="97"/>
      <c r="P667" s="97"/>
      <c r="Q667" s="97"/>
      <c r="R667" s="97"/>
      <c r="S667" s="97"/>
      <c r="T667" s="97"/>
      <c r="U667" s="97"/>
      <c r="V667" s="97"/>
      <c r="W667" s="97"/>
      <c r="X667" s="97"/>
      <c r="Y667" s="97"/>
      <c r="Z667" s="97"/>
    </row>
    <row r="668" spans="1:26">
      <c r="A668" s="97"/>
      <c r="B668" s="97"/>
      <c r="C668" s="97"/>
      <c r="D668" s="97"/>
      <c r="E668" s="97"/>
      <c r="F668" s="97"/>
      <c r="G668" s="97"/>
      <c r="H668" s="97"/>
      <c r="I668" s="97"/>
      <c r="J668" s="97"/>
      <c r="K668" s="97"/>
      <c r="L668" s="97"/>
      <c r="M668" s="97"/>
      <c r="N668" s="97"/>
      <c r="O668" s="97"/>
      <c r="P668" s="97"/>
      <c r="Q668" s="97"/>
      <c r="R668" s="97"/>
      <c r="S668" s="97"/>
      <c r="T668" s="97"/>
      <c r="U668" s="97"/>
      <c r="V668" s="97"/>
      <c r="W668" s="97"/>
      <c r="X668" s="97"/>
      <c r="Y668" s="97"/>
      <c r="Z668" s="97"/>
    </row>
    <row r="669" spans="1:26">
      <c r="A669" s="97"/>
      <c r="B669" s="97"/>
      <c r="C669" s="97"/>
      <c r="D669" s="97"/>
      <c r="E669" s="97"/>
      <c r="F669" s="97"/>
      <c r="G669" s="97"/>
      <c r="H669" s="97"/>
      <c r="I669" s="97"/>
      <c r="J669" s="97"/>
      <c r="K669" s="97"/>
      <c r="L669" s="97"/>
      <c r="M669" s="97"/>
      <c r="N669" s="97"/>
      <c r="O669" s="97"/>
      <c r="P669" s="97"/>
      <c r="Q669" s="97"/>
      <c r="R669" s="97"/>
      <c r="S669" s="97"/>
      <c r="T669" s="97"/>
      <c r="U669" s="97"/>
      <c r="V669" s="97"/>
      <c r="W669" s="97"/>
      <c r="X669" s="97"/>
      <c r="Y669" s="97"/>
      <c r="Z669" s="97"/>
    </row>
    <row r="670" spans="1:26">
      <c r="A670" s="97"/>
      <c r="B670" s="97"/>
      <c r="C670" s="97"/>
      <c r="D670" s="97"/>
      <c r="E670" s="97"/>
      <c r="F670" s="97"/>
      <c r="G670" s="97"/>
      <c r="H670" s="97"/>
      <c r="I670" s="97"/>
      <c r="J670" s="97"/>
      <c r="K670" s="97"/>
      <c r="L670" s="97"/>
      <c r="M670" s="97"/>
      <c r="N670" s="97"/>
      <c r="O670" s="97"/>
      <c r="P670" s="97"/>
      <c r="Q670" s="97"/>
      <c r="R670" s="97"/>
      <c r="S670" s="97"/>
      <c r="T670" s="97"/>
      <c r="U670" s="97"/>
      <c r="V670" s="97"/>
      <c r="W670" s="97"/>
      <c r="X670" s="97"/>
      <c r="Y670" s="97"/>
      <c r="Z670" s="97"/>
    </row>
    <row r="671" spans="1:26">
      <c r="A671" s="97"/>
      <c r="B671" s="97"/>
      <c r="C671" s="97"/>
      <c r="D671" s="97"/>
      <c r="E671" s="97"/>
      <c r="F671" s="97"/>
      <c r="G671" s="97"/>
      <c r="H671" s="97"/>
      <c r="I671" s="97"/>
      <c r="J671" s="97"/>
      <c r="K671" s="97"/>
      <c r="L671" s="97"/>
      <c r="M671" s="97"/>
      <c r="N671" s="97"/>
      <c r="O671" s="97"/>
      <c r="P671" s="97"/>
      <c r="Q671" s="97"/>
      <c r="R671" s="97"/>
      <c r="S671" s="97"/>
      <c r="T671" s="97"/>
      <c r="U671" s="97"/>
      <c r="V671" s="97"/>
      <c r="W671" s="97"/>
      <c r="X671" s="97"/>
      <c r="Y671" s="97"/>
      <c r="Z671" s="97"/>
    </row>
    <row r="672" spans="1:26">
      <c r="A672" s="97"/>
      <c r="B672" s="97"/>
      <c r="C672" s="97"/>
      <c r="D672" s="97"/>
      <c r="E672" s="97"/>
      <c r="F672" s="97"/>
      <c r="G672" s="97"/>
      <c r="H672" s="97"/>
      <c r="I672" s="97"/>
      <c r="J672" s="97"/>
      <c r="K672" s="97"/>
      <c r="L672" s="97"/>
      <c r="M672" s="97"/>
      <c r="N672" s="97"/>
      <c r="O672" s="97"/>
      <c r="P672" s="97"/>
      <c r="Q672" s="97"/>
      <c r="R672" s="97"/>
      <c r="S672" s="97"/>
      <c r="T672" s="97"/>
      <c r="U672" s="97"/>
      <c r="V672" s="97"/>
      <c r="W672" s="97"/>
      <c r="X672" s="97"/>
      <c r="Y672" s="97"/>
      <c r="Z672" s="97"/>
    </row>
    <row r="673" spans="1:26">
      <c r="A673" s="97"/>
      <c r="B673" s="97"/>
      <c r="C673" s="97"/>
      <c r="D673" s="97"/>
      <c r="E673" s="97"/>
      <c r="F673" s="97"/>
      <c r="G673" s="97"/>
      <c r="H673" s="97"/>
      <c r="I673" s="97"/>
      <c r="J673" s="97"/>
      <c r="K673" s="97"/>
      <c r="L673" s="97"/>
      <c r="M673" s="97"/>
      <c r="N673" s="97"/>
      <c r="O673" s="97"/>
      <c r="P673" s="97"/>
      <c r="Q673" s="97"/>
      <c r="R673" s="97"/>
      <c r="S673" s="97"/>
      <c r="T673" s="97"/>
      <c r="U673" s="97"/>
      <c r="V673" s="97"/>
      <c r="W673" s="97"/>
      <c r="X673" s="97"/>
      <c r="Y673" s="97"/>
      <c r="Z673" s="97"/>
    </row>
    <row r="674" spans="1:26">
      <c r="A674" s="97"/>
      <c r="B674" s="97"/>
      <c r="C674" s="97"/>
      <c r="D674" s="97"/>
      <c r="E674" s="97"/>
      <c r="F674" s="97"/>
      <c r="G674" s="97"/>
      <c r="H674" s="97"/>
      <c r="I674" s="97"/>
      <c r="J674" s="97"/>
      <c r="K674" s="97"/>
      <c r="L674" s="97"/>
      <c r="M674" s="97"/>
      <c r="N674" s="97"/>
      <c r="O674" s="97"/>
      <c r="P674" s="97"/>
      <c r="Q674" s="97"/>
      <c r="R674" s="97"/>
      <c r="S674" s="97"/>
      <c r="T674" s="97"/>
      <c r="U674" s="97"/>
      <c r="V674" s="97"/>
      <c r="W674" s="97"/>
      <c r="X674" s="97"/>
      <c r="Y674" s="97"/>
      <c r="Z674" s="97"/>
    </row>
    <row r="675" spans="1:26">
      <c r="A675" s="97"/>
      <c r="B675" s="97"/>
      <c r="C675" s="97"/>
      <c r="D675" s="97"/>
      <c r="E675" s="97"/>
      <c r="F675" s="97"/>
      <c r="G675" s="97"/>
      <c r="H675" s="97"/>
      <c r="I675" s="97"/>
      <c r="J675" s="97"/>
      <c r="K675" s="97"/>
      <c r="L675" s="97"/>
      <c r="M675" s="97"/>
      <c r="N675" s="97"/>
      <c r="O675" s="97"/>
      <c r="P675" s="97"/>
      <c r="Q675" s="97"/>
      <c r="R675" s="97"/>
      <c r="S675" s="97"/>
      <c r="T675" s="97"/>
      <c r="U675" s="97"/>
      <c r="V675" s="97"/>
      <c r="W675" s="97"/>
      <c r="X675" s="97"/>
      <c r="Y675" s="97"/>
      <c r="Z675" s="97"/>
    </row>
    <row r="676" spans="1:26">
      <c r="A676" s="97"/>
      <c r="B676" s="97"/>
      <c r="C676" s="97"/>
      <c r="D676" s="97"/>
      <c r="E676" s="97"/>
      <c r="F676" s="97"/>
      <c r="G676" s="97"/>
      <c r="H676" s="97"/>
      <c r="I676" s="97"/>
      <c r="J676" s="97"/>
      <c r="K676" s="97"/>
      <c r="L676" s="97"/>
      <c r="M676" s="97"/>
      <c r="N676" s="97"/>
      <c r="O676" s="97"/>
      <c r="P676" s="97"/>
      <c r="Q676" s="97"/>
      <c r="R676" s="97"/>
      <c r="S676" s="97"/>
      <c r="T676" s="97"/>
      <c r="U676" s="97"/>
      <c r="V676" s="97"/>
      <c r="W676" s="97"/>
      <c r="X676" s="97"/>
      <c r="Y676" s="97"/>
      <c r="Z676" s="97"/>
    </row>
    <row r="677" spans="1:26">
      <c r="A677" s="97"/>
      <c r="B677" s="97"/>
      <c r="C677" s="97"/>
      <c r="D677" s="97"/>
      <c r="E677" s="97"/>
      <c r="F677" s="97"/>
      <c r="G677" s="97"/>
      <c r="H677" s="97"/>
      <c r="I677" s="97"/>
      <c r="J677" s="97"/>
      <c r="K677" s="97"/>
      <c r="L677" s="97"/>
      <c r="M677" s="97"/>
      <c r="N677" s="97"/>
      <c r="O677" s="97"/>
      <c r="P677" s="97"/>
      <c r="Q677" s="97"/>
      <c r="R677" s="97"/>
      <c r="S677" s="97"/>
      <c r="T677" s="97"/>
      <c r="U677" s="97"/>
      <c r="V677" s="97"/>
      <c r="W677" s="97"/>
      <c r="X677" s="97"/>
      <c r="Y677" s="97"/>
      <c r="Z677" s="97"/>
    </row>
    <row r="678" spans="1:26">
      <c r="A678" s="97"/>
      <c r="B678" s="97"/>
      <c r="C678" s="97"/>
      <c r="D678" s="97"/>
      <c r="E678" s="97"/>
      <c r="F678" s="97"/>
      <c r="G678" s="97"/>
      <c r="H678" s="97"/>
      <c r="I678" s="97"/>
      <c r="J678" s="97"/>
      <c r="K678" s="97"/>
      <c r="L678" s="97"/>
      <c r="M678" s="97"/>
      <c r="N678" s="97"/>
      <c r="O678" s="97"/>
      <c r="P678" s="97"/>
      <c r="Q678" s="97"/>
      <c r="R678" s="97"/>
      <c r="S678" s="97"/>
      <c r="T678" s="97"/>
      <c r="U678" s="97"/>
      <c r="V678" s="97"/>
      <c r="W678" s="97"/>
      <c r="X678" s="97"/>
      <c r="Y678" s="97"/>
      <c r="Z678" s="97"/>
    </row>
    <row r="679" spans="1:26">
      <c r="A679" s="97"/>
      <c r="B679" s="97"/>
      <c r="C679" s="97"/>
      <c r="D679" s="97"/>
      <c r="E679" s="97"/>
      <c r="F679" s="97"/>
      <c r="G679" s="97"/>
      <c r="H679" s="97"/>
      <c r="I679" s="97"/>
      <c r="J679" s="97"/>
      <c r="K679" s="97"/>
      <c r="L679" s="97"/>
      <c r="M679" s="97"/>
      <c r="N679" s="97"/>
      <c r="O679" s="97"/>
      <c r="P679" s="97"/>
      <c r="Q679" s="97"/>
      <c r="R679" s="97"/>
      <c r="S679" s="97"/>
      <c r="T679" s="97"/>
      <c r="U679" s="97"/>
      <c r="V679" s="97"/>
      <c r="W679" s="97"/>
      <c r="X679" s="97"/>
      <c r="Y679" s="97"/>
      <c r="Z679" s="97"/>
    </row>
    <row r="680" spans="1:26">
      <c r="A680" s="97"/>
      <c r="B680" s="97"/>
      <c r="C680" s="97"/>
      <c r="D680" s="97"/>
      <c r="E680" s="97"/>
      <c r="F680" s="97"/>
      <c r="G680" s="97"/>
      <c r="H680" s="97"/>
      <c r="I680" s="97"/>
      <c r="J680" s="97"/>
      <c r="K680" s="97"/>
      <c r="L680" s="97"/>
      <c r="M680" s="97"/>
      <c r="N680" s="97"/>
      <c r="O680" s="97"/>
      <c r="P680" s="97"/>
      <c r="Q680" s="97"/>
      <c r="R680" s="97"/>
      <c r="S680" s="97"/>
      <c r="T680" s="97"/>
      <c r="U680" s="97"/>
      <c r="V680" s="97"/>
      <c r="W680" s="97"/>
      <c r="X680" s="97"/>
      <c r="Y680" s="97"/>
      <c r="Z680" s="97"/>
    </row>
    <row r="681" spans="1:26">
      <c r="A681" s="97"/>
      <c r="B681" s="97"/>
      <c r="C681" s="97"/>
      <c r="D681" s="97"/>
      <c r="E681" s="97"/>
      <c r="F681" s="97"/>
      <c r="G681" s="97"/>
      <c r="H681" s="97"/>
      <c r="I681" s="97"/>
      <c r="J681" s="97"/>
      <c r="K681" s="97"/>
      <c r="L681" s="97"/>
      <c r="M681" s="97"/>
      <c r="N681" s="97"/>
      <c r="O681" s="97"/>
      <c r="P681" s="97"/>
      <c r="Q681" s="97"/>
      <c r="R681" s="97"/>
      <c r="S681" s="97"/>
      <c r="T681" s="97"/>
      <c r="U681" s="97"/>
      <c r="V681" s="97"/>
      <c r="W681" s="97"/>
      <c r="X681" s="97"/>
      <c r="Y681" s="97"/>
      <c r="Z681" s="97"/>
    </row>
    <row r="682" spans="1:26">
      <c r="A682" s="97"/>
      <c r="B682" s="97"/>
      <c r="C682" s="97"/>
      <c r="D682" s="97"/>
      <c r="E682" s="97"/>
      <c r="F682" s="97"/>
      <c r="G682" s="97"/>
      <c r="H682" s="97"/>
      <c r="I682" s="97"/>
      <c r="J682" s="97"/>
      <c r="K682" s="97"/>
      <c r="L682" s="97"/>
      <c r="M682" s="97"/>
      <c r="N682" s="97"/>
      <c r="O682" s="97"/>
      <c r="P682" s="97"/>
      <c r="Q682" s="97"/>
      <c r="R682" s="97"/>
      <c r="S682" s="97"/>
      <c r="T682" s="97"/>
      <c r="U682" s="97"/>
      <c r="V682" s="97"/>
      <c r="W682" s="97"/>
      <c r="X682" s="97"/>
      <c r="Y682" s="97"/>
      <c r="Z682" s="97"/>
    </row>
    <row r="683" spans="1:26">
      <c r="A683" s="97"/>
      <c r="B683" s="97"/>
      <c r="C683" s="97"/>
      <c r="D683" s="97"/>
      <c r="E683" s="97"/>
      <c r="F683" s="97"/>
      <c r="G683" s="97"/>
      <c r="H683" s="97"/>
      <c r="I683" s="97"/>
      <c r="J683" s="97"/>
      <c r="K683" s="97"/>
      <c r="L683" s="97"/>
      <c r="M683" s="97"/>
      <c r="N683" s="97"/>
      <c r="O683" s="97"/>
      <c r="P683" s="97"/>
      <c r="Q683" s="97"/>
      <c r="R683" s="97"/>
      <c r="S683" s="97"/>
      <c r="T683" s="97"/>
      <c r="U683" s="97"/>
      <c r="V683" s="97"/>
      <c r="W683" s="97"/>
      <c r="X683" s="97"/>
      <c r="Y683" s="97"/>
      <c r="Z683" s="97"/>
    </row>
    <row r="684" spans="1:26">
      <c r="A684" s="97"/>
      <c r="B684" s="97"/>
      <c r="C684" s="97"/>
      <c r="D684" s="97"/>
      <c r="E684" s="97"/>
      <c r="F684" s="97"/>
      <c r="G684" s="97"/>
      <c r="H684" s="97"/>
      <c r="I684" s="97"/>
      <c r="J684" s="97"/>
      <c r="K684" s="97"/>
      <c r="L684" s="97"/>
      <c r="M684" s="97"/>
      <c r="N684" s="97"/>
      <c r="O684" s="97"/>
      <c r="P684" s="97"/>
      <c r="Q684" s="97"/>
      <c r="R684" s="97"/>
      <c r="S684" s="97"/>
      <c r="T684" s="97"/>
      <c r="U684" s="97"/>
      <c r="V684" s="97"/>
      <c r="W684" s="97"/>
      <c r="X684" s="97"/>
      <c r="Y684" s="97"/>
      <c r="Z684" s="97"/>
    </row>
    <row r="685" spans="1:26">
      <c r="A685" s="97"/>
      <c r="B685" s="97"/>
      <c r="C685" s="97"/>
      <c r="D685" s="97"/>
      <c r="E685" s="97"/>
      <c r="F685" s="97"/>
      <c r="G685" s="97"/>
      <c r="H685" s="97"/>
      <c r="I685" s="97"/>
      <c r="J685" s="97"/>
      <c r="K685" s="97"/>
      <c r="L685" s="97"/>
      <c r="M685" s="97"/>
      <c r="N685" s="97"/>
      <c r="O685" s="97"/>
      <c r="P685" s="97"/>
      <c r="Q685" s="97"/>
      <c r="R685" s="97"/>
      <c r="S685" s="97"/>
      <c r="T685" s="97"/>
      <c r="U685" s="97"/>
      <c r="V685" s="97"/>
      <c r="W685" s="97"/>
      <c r="X685" s="97"/>
      <c r="Y685" s="97"/>
      <c r="Z685" s="97"/>
    </row>
    <row r="686" spans="1:26">
      <c r="A686" s="97"/>
      <c r="B686" s="97"/>
      <c r="C686" s="97"/>
      <c r="D686" s="97"/>
      <c r="E686" s="97"/>
      <c r="F686" s="97"/>
      <c r="G686" s="97"/>
      <c r="H686" s="97"/>
      <c r="I686" s="97"/>
      <c r="J686" s="97"/>
      <c r="K686" s="97"/>
      <c r="L686" s="97"/>
      <c r="M686" s="97"/>
      <c r="N686" s="97"/>
      <c r="O686" s="97"/>
      <c r="P686" s="97"/>
      <c r="Q686" s="97"/>
      <c r="R686" s="97"/>
      <c r="S686" s="97"/>
      <c r="T686" s="97"/>
      <c r="U686" s="97"/>
      <c r="V686" s="97"/>
      <c r="W686" s="97"/>
      <c r="X686" s="97"/>
      <c r="Y686" s="97"/>
      <c r="Z686" s="97"/>
    </row>
    <row r="687" spans="1:26">
      <c r="A687" s="97"/>
      <c r="B687" s="97"/>
      <c r="C687" s="97"/>
      <c r="D687" s="97"/>
      <c r="E687" s="97"/>
      <c r="F687" s="97"/>
      <c r="G687" s="97"/>
      <c r="H687" s="97"/>
      <c r="I687" s="97"/>
      <c r="J687" s="97"/>
      <c r="K687" s="97"/>
      <c r="L687" s="97"/>
      <c r="M687" s="97"/>
      <c r="N687" s="97"/>
      <c r="O687" s="97"/>
      <c r="P687" s="97"/>
      <c r="Q687" s="97"/>
      <c r="R687" s="97"/>
      <c r="S687" s="97"/>
      <c r="T687" s="97"/>
      <c r="U687" s="97"/>
      <c r="V687" s="97"/>
      <c r="W687" s="97"/>
      <c r="X687" s="97"/>
      <c r="Y687" s="97"/>
      <c r="Z687" s="97"/>
    </row>
    <row r="688" spans="1:26">
      <c r="A688" s="97"/>
      <c r="B688" s="97"/>
      <c r="C688" s="97"/>
      <c r="D688" s="97"/>
      <c r="E688" s="97"/>
      <c r="F688" s="97"/>
      <c r="G688" s="97"/>
      <c r="H688" s="97"/>
      <c r="I688" s="97"/>
      <c r="J688" s="97"/>
      <c r="K688" s="97"/>
      <c r="L688" s="97"/>
      <c r="M688" s="97"/>
      <c r="N688" s="97"/>
      <c r="O688" s="97"/>
      <c r="P688" s="97"/>
      <c r="Q688" s="97"/>
      <c r="R688" s="97"/>
      <c r="S688" s="97"/>
      <c r="T688" s="97"/>
      <c r="U688" s="97"/>
      <c r="V688" s="97"/>
      <c r="W688" s="97"/>
      <c r="X688" s="97"/>
      <c r="Y688" s="97"/>
      <c r="Z688" s="97"/>
    </row>
    <row r="689" spans="1:26">
      <c r="A689" s="97"/>
      <c r="B689" s="97"/>
      <c r="C689" s="97"/>
      <c r="D689" s="97"/>
      <c r="E689" s="97"/>
      <c r="F689" s="97"/>
      <c r="G689" s="97"/>
      <c r="H689" s="97"/>
      <c r="I689" s="97"/>
      <c r="J689" s="97"/>
      <c r="K689" s="97"/>
      <c r="L689" s="97"/>
      <c r="M689" s="97"/>
      <c r="N689" s="97"/>
      <c r="O689" s="97"/>
      <c r="P689" s="97"/>
      <c r="Q689" s="97"/>
      <c r="R689" s="97"/>
      <c r="S689" s="97"/>
      <c r="T689" s="97"/>
      <c r="U689" s="97"/>
      <c r="V689" s="97"/>
      <c r="W689" s="97"/>
      <c r="X689" s="97"/>
      <c r="Y689" s="97"/>
      <c r="Z689" s="97"/>
    </row>
    <row r="690" spans="1:26">
      <c r="A690" s="97"/>
      <c r="B690" s="97"/>
      <c r="C690" s="97"/>
      <c r="D690" s="97"/>
      <c r="E690" s="97"/>
      <c r="F690" s="97"/>
      <c r="G690" s="97"/>
      <c r="H690" s="97"/>
      <c r="I690" s="97"/>
      <c r="J690" s="97"/>
      <c r="K690" s="97"/>
      <c r="L690" s="97"/>
      <c r="M690" s="97"/>
      <c r="N690" s="97"/>
      <c r="O690" s="97"/>
      <c r="P690" s="97"/>
      <c r="Q690" s="97"/>
      <c r="R690" s="97"/>
      <c r="S690" s="97"/>
      <c r="T690" s="97"/>
      <c r="U690" s="97"/>
      <c r="V690" s="97"/>
      <c r="W690" s="97"/>
      <c r="X690" s="97"/>
      <c r="Y690" s="97"/>
      <c r="Z690" s="97"/>
    </row>
    <row r="691" spans="1:26">
      <c r="A691" s="97"/>
      <c r="B691" s="97"/>
      <c r="C691" s="97"/>
      <c r="D691" s="97"/>
      <c r="E691" s="97"/>
      <c r="F691" s="97"/>
      <c r="G691" s="97"/>
      <c r="H691" s="97"/>
      <c r="I691" s="97"/>
      <c r="J691" s="97"/>
      <c r="K691" s="97"/>
      <c r="L691" s="97"/>
      <c r="M691" s="97"/>
      <c r="N691" s="97"/>
      <c r="O691" s="97"/>
      <c r="P691" s="97"/>
      <c r="Q691" s="97"/>
      <c r="R691" s="97"/>
      <c r="S691" s="97"/>
      <c r="T691" s="97"/>
      <c r="U691" s="97"/>
      <c r="V691" s="97"/>
      <c r="W691" s="97"/>
      <c r="X691" s="97"/>
      <c r="Y691" s="97"/>
      <c r="Z691" s="97"/>
    </row>
    <row r="692" spans="1:26">
      <c r="A692" s="97"/>
      <c r="B692" s="97"/>
      <c r="C692" s="97"/>
      <c r="D692" s="97"/>
      <c r="E692" s="97"/>
      <c r="F692" s="97"/>
      <c r="G692" s="97"/>
      <c r="H692" s="97"/>
      <c r="I692" s="97"/>
      <c r="J692" s="97"/>
      <c r="K692" s="97"/>
      <c r="L692" s="97"/>
      <c r="M692" s="97"/>
      <c r="N692" s="97"/>
      <c r="O692" s="97"/>
      <c r="P692" s="97"/>
      <c r="Q692" s="97"/>
      <c r="R692" s="97"/>
      <c r="S692" s="97"/>
      <c r="T692" s="97"/>
      <c r="U692" s="97"/>
      <c r="V692" s="97"/>
      <c r="W692" s="97"/>
      <c r="X692" s="97"/>
      <c r="Y692" s="97"/>
      <c r="Z692" s="97"/>
    </row>
    <row r="693" spans="1:26">
      <c r="A693" s="97"/>
      <c r="B693" s="97"/>
      <c r="C693" s="97"/>
      <c r="D693" s="97"/>
      <c r="E693" s="97"/>
      <c r="F693" s="97"/>
      <c r="G693" s="97"/>
      <c r="H693" s="97"/>
      <c r="I693" s="97"/>
      <c r="J693" s="97"/>
      <c r="K693" s="97"/>
      <c r="L693" s="97"/>
      <c r="M693" s="97"/>
      <c r="N693" s="97"/>
      <c r="O693" s="97"/>
      <c r="P693" s="97"/>
      <c r="Q693" s="97"/>
      <c r="R693" s="97"/>
      <c r="S693" s="97"/>
      <c r="T693" s="97"/>
      <c r="U693" s="97"/>
      <c r="V693" s="97"/>
      <c r="W693" s="97"/>
      <c r="X693" s="97"/>
      <c r="Y693" s="97"/>
      <c r="Z693" s="97"/>
    </row>
    <row r="694" spans="1:26">
      <c r="A694" s="97"/>
      <c r="B694" s="97"/>
      <c r="C694" s="97"/>
      <c r="D694" s="97"/>
      <c r="E694" s="97"/>
      <c r="F694" s="97"/>
      <c r="G694" s="97"/>
      <c r="H694" s="97"/>
      <c r="I694" s="97"/>
      <c r="J694" s="97"/>
      <c r="K694" s="97"/>
      <c r="L694" s="97"/>
      <c r="M694" s="97"/>
      <c r="N694" s="97"/>
      <c r="O694" s="97"/>
      <c r="P694" s="97"/>
      <c r="Q694" s="97"/>
      <c r="R694" s="97"/>
      <c r="S694" s="97"/>
      <c r="T694" s="97"/>
      <c r="U694" s="97"/>
      <c r="V694" s="97"/>
      <c r="W694" s="97"/>
      <c r="X694" s="97"/>
      <c r="Y694" s="97"/>
      <c r="Z694" s="97"/>
    </row>
    <row r="695" spans="1:26">
      <c r="A695" s="97"/>
      <c r="B695" s="97"/>
      <c r="C695" s="97"/>
      <c r="D695" s="97"/>
      <c r="E695" s="97"/>
      <c r="F695" s="97"/>
      <c r="G695" s="97"/>
      <c r="H695" s="97"/>
      <c r="I695" s="97"/>
      <c r="J695" s="97"/>
      <c r="K695" s="97"/>
      <c r="L695" s="97"/>
      <c r="M695" s="97"/>
      <c r="N695" s="97"/>
      <c r="O695" s="97"/>
      <c r="P695" s="97"/>
      <c r="Q695" s="97"/>
      <c r="R695" s="97"/>
      <c r="S695" s="97"/>
      <c r="T695" s="97"/>
      <c r="U695" s="97"/>
      <c r="V695" s="97"/>
      <c r="W695" s="97"/>
      <c r="X695" s="97"/>
      <c r="Y695" s="97"/>
      <c r="Z695" s="97"/>
    </row>
    <row r="696" spans="1:26">
      <c r="A696" s="97"/>
      <c r="B696" s="97"/>
      <c r="C696" s="97"/>
      <c r="D696" s="97"/>
      <c r="E696" s="97"/>
      <c r="F696" s="97"/>
      <c r="G696" s="97"/>
      <c r="H696" s="97"/>
      <c r="I696" s="97"/>
      <c r="J696" s="97"/>
      <c r="K696" s="97"/>
      <c r="L696" s="97"/>
      <c r="M696" s="97"/>
      <c r="N696" s="97"/>
      <c r="O696" s="97"/>
      <c r="P696" s="97"/>
      <c r="Q696" s="97"/>
      <c r="R696" s="97"/>
      <c r="S696" s="97"/>
      <c r="T696" s="97"/>
      <c r="U696" s="97"/>
      <c r="V696" s="97"/>
      <c r="W696" s="97"/>
      <c r="X696" s="97"/>
      <c r="Y696" s="97"/>
      <c r="Z696" s="97"/>
    </row>
    <row r="697" spans="1:26">
      <c r="A697" s="97"/>
      <c r="B697" s="97"/>
      <c r="C697" s="97"/>
      <c r="D697" s="97"/>
      <c r="E697" s="97"/>
      <c r="F697" s="97"/>
      <c r="G697" s="97"/>
      <c r="H697" s="97"/>
      <c r="I697" s="97"/>
      <c r="J697" s="97"/>
      <c r="K697" s="97"/>
      <c r="L697" s="97"/>
      <c r="M697" s="97"/>
      <c r="N697" s="97"/>
      <c r="O697" s="97"/>
      <c r="P697" s="97"/>
      <c r="Q697" s="97"/>
      <c r="R697" s="97"/>
      <c r="S697" s="97"/>
      <c r="T697" s="97"/>
      <c r="U697" s="97"/>
      <c r="V697" s="97"/>
      <c r="W697" s="97"/>
      <c r="X697" s="97"/>
      <c r="Y697" s="97"/>
      <c r="Z697" s="97"/>
    </row>
    <row r="698" spans="1:26">
      <c r="A698" s="97"/>
      <c r="B698" s="97"/>
      <c r="C698" s="97"/>
      <c r="D698" s="97"/>
      <c r="E698" s="97"/>
      <c r="F698" s="97"/>
      <c r="G698" s="97"/>
      <c r="H698" s="97"/>
      <c r="I698" s="97"/>
      <c r="J698" s="97"/>
      <c r="K698" s="97"/>
      <c r="L698" s="97"/>
      <c r="M698" s="97"/>
      <c r="N698" s="97"/>
      <c r="O698" s="97"/>
      <c r="P698" s="97"/>
      <c r="Q698" s="97"/>
      <c r="R698" s="97"/>
      <c r="S698" s="97"/>
      <c r="T698" s="97"/>
      <c r="U698" s="97"/>
      <c r="V698" s="97"/>
      <c r="W698" s="97"/>
      <c r="X698" s="97"/>
      <c r="Y698" s="97"/>
      <c r="Z698" s="97"/>
    </row>
    <row r="699" spans="1:26">
      <c r="A699" s="97"/>
      <c r="B699" s="97"/>
      <c r="C699" s="97"/>
      <c r="D699" s="97"/>
      <c r="E699" s="97"/>
      <c r="F699" s="97"/>
      <c r="G699" s="97"/>
      <c r="H699" s="97"/>
      <c r="I699" s="97"/>
      <c r="J699" s="97"/>
      <c r="K699" s="97"/>
      <c r="L699" s="97"/>
      <c r="M699" s="97"/>
      <c r="N699" s="97"/>
      <c r="O699" s="97"/>
      <c r="P699" s="97"/>
      <c r="Q699" s="97"/>
      <c r="R699" s="97"/>
      <c r="S699" s="97"/>
      <c r="T699" s="97"/>
      <c r="U699" s="97"/>
      <c r="V699" s="97"/>
      <c r="W699" s="97"/>
      <c r="X699" s="97"/>
      <c r="Y699" s="97"/>
      <c r="Z699" s="97"/>
    </row>
    <row r="700" spans="1:26">
      <c r="A700" s="97"/>
      <c r="B700" s="97"/>
      <c r="C700" s="97"/>
      <c r="D700" s="97"/>
      <c r="E700" s="97"/>
      <c r="F700" s="97"/>
      <c r="G700" s="97"/>
      <c r="H700" s="97"/>
      <c r="I700" s="97"/>
      <c r="J700" s="97"/>
      <c r="K700" s="97"/>
      <c r="L700" s="97"/>
      <c r="M700" s="97"/>
      <c r="N700" s="97"/>
      <c r="O700" s="97"/>
      <c r="P700" s="97"/>
      <c r="Q700" s="97"/>
      <c r="R700" s="97"/>
      <c r="S700" s="97"/>
      <c r="T700" s="97"/>
      <c r="U700" s="97"/>
      <c r="V700" s="97"/>
      <c r="W700" s="97"/>
      <c r="X700" s="97"/>
      <c r="Y700" s="97"/>
      <c r="Z700" s="97"/>
    </row>
    <row r="701" spans="1:26">
      <c r="A701" s="97"/>
      <c r="B701" s="97"/>
      <c r="C701" s="97"/>
      <c r="D701" s="97"/>
      <c r="E701" s="97"/>
      <c r="F701" s="97"/>
      <c r="G701" s="97"/>
      <c r="H701" s="97"/>
      <c r="I701" s="97"/>
      <c r="J701" s="97"/>
      <c r="K701" s="97"/>
      <c r="L701" s="97"/>
      <c r="M701" s="97"/>
      <c r="N701" s="97"/>
      <c r="O701" s="97"/>
      <c r="P701" s="97"/>
      <c r="Q701" s="97"/>
      <c r="R701" s="97"/>
      <c r="S701" s="97"/>
      <c r="T701" s="97"/>
      <c r="U701" s="97"/>
      <c r="V701" s="97"/>
      <c r="W701" s="97"/>
      <c r="X701" s="97"/>
      <c r="Y701" s="97"/>
      <c r="Z701" s="97"/>
    </row>
    <row r="702" spans="1:26">
      <c r="A702" s="97"/>
      <c r="B702" s="97"/>
      <c r="C702" s="97"/>
      <c r="D702" s="97"/>
      <c r="E702" s="97"/>
      <c r="F702" s="97"/>
      <c r="G702" s="97"/>
      <c r="H702" s="97"/>
      <c r="I702" s="97"/>
      <c r="J702" s="97"/>
      <c r="K702" s="97"/>
      <c r="L702" s="97"/>
      <c r="M702" s="97"/>
      <c r="N702" s="97"/>
      <c r="O702" s="97"/>
      <c r="P702" s="97"/>
      <c r="Q702" s="97"/>
      <c r="R702" s="97"/>
      <c r="S702" s="97"/>
      <c r="T702" s="97"/>
      <c r="U702" s="97"/>
      <c r="V702" s="97"/>
      <c r="W702" s="97"/>
      <c r="X702" s="97"/>
      <c r="Y702" s="97"/>
      <c r="Z702" s="97"/>
    </row>
    <row r="703" spans="1:26">
      <c r="A703" s="97"/>
      <c r="B703" s="97"/>
      <c r="C703" s="97"/>
      <c r="D703" s="97"/>
      <c r="E703" s="97"/>
      <c r="F703" s="97"/>
      <c r="G703" s="97"/>
      <c r="H703" s="97"/>
      <c r="I703" s="97"/>
      <c r="J703" s="97"/>
      <c r="K703" s="97"/>
      <c r="L703" s="97"/>
      <c r="M703" s="97"/>
      <c r="N703" s="97"/>
      <c r="O703" s="97"/>
      <c r="P703" s="97"/>
      <c r="Q703" s="97"/>
      <c r="R703" s="97"/>
      <c r="S703" s="97"/>
      <c r="T703" s="97"/>
      <c r="U703" s="97"/>
      <c r="V703" s="97"/>
      <c r="W703" s="97"/>
      <c r="X703" s="97"/>
      <c r="Y703" s="97"/>
      <c r="Z703" s="97"/>
    </row>
    <row r="704" spans="1:26">
      <c r="A704" s="97"/>
      <c r="B704" s="97"/>
      <c r="C704" s="97"/>
      <c r="D704" s="97"/>
      <c r="E704" s="97"/>
      <c r="F704" s="97"/>
      <c r="G704" s="97"/>
      <c r="H704" s="97"/>
      <c r="I704" s="97"/>
      <c r="J704" s="97"/>
      <c r="K704" s="97"/>
      <c r="L704" s="97"/>
      <c r="M704" s="97"/>
      <c r="N704" s="97"/>
      <c r="O704" s="97"/>
      <c r="P704" s="97"/>
      <c r="Q704" s="97"/>
      <c r="R704" s="97"/>
      <c r="S704" s="97"/>
      <c r="T704" s="97"/>
      <c r="U704" s="97"/>
      <c r="V704" s="97"/>
      <c r="W704" s="97"/>
      <c r="X704" s="97"/>
      <c r="Y704" s="97"/>
      <c r="Z704" s="97"/>
    </row>
    <row r="705" spans="1:26">
      <c r="A705" s="97"/>
      <c r="B705" s="97"/>
      <c r="C705" s="97"/>
      <c r="D705" s="97"/>
      <c r="E705" s="97"/>
      <c r="F705" s="97"/>
      <c r="G705" s="97"/>
      <c r="H705" s="97"/>
      <c r="I705" s="97"/>
      <c r="J705" s="97"/>
      <c r="K705" s="97"/>
      <c r="L705" s="97"/>
      <c r="M705" s="97"/>
      <c r="N705" s="97"/>
      <c r="O705" s="97"/>
      <c r="P705" s="97"/>
      <c r="Q705" s="97"/>
      <c r="R705" s="97"/>
      <c r="S705" s="97"/>
      <c r="T705" s="97"/>
      <c r="U705" s="97"/>
      <c r="V705" s="97"/>
      <c r="W705" s="97"/>
      <c r="X705" s="97"/>
      <c r="Y705" s="97"/>
      <c r="Z705" s="97"/>
    </row>
    <row r="706" spans="1:26">
      <c r="A706" s="97"/>
      <c r="B706" s="97"/>
      <c r="C706" s="97"/>
      <c r="D706" s="97"/>
      <c r="E706" s="97"/>
      <c r="F706" s="97"/>
      <c r="G706" s="97"/>
      <c r="H706" s="97"/>
      <c r="I706" s="97"/>
      <c r="J706" s="97"/>
      <c r="K706" s="97"/>
      <c r="L706" s="97"/>
      <c r="M706" s="97"/>
      <c r="N706" s="97"/>
      <c r="O706" s="97"/>
      <c r="P706" s="97"/>
      <c r="Q706" s="97"/>
      <c r="R706" s="97"/>
      <c r="S706" s="97"/>
      <c r="T706" s="97"/>
      <c r="U706" s="97"/>
      <c r="V706" s="97"/>
      <c r="W706" s="97"/>
      <c r="X706" s="97"/>
      <c r="Y706" s="97"/>
      <c r="Z706" s="97"/>
    </row>
    <row r="707" spans="1:26">
      <c r="A707" s="97"/>
      <c r="B707" s="97"/>
      <c r="C707" s="97"/>
      <c r="D707" s="97"/>
      <c r="E707" s="97"/>
      <c r="F707" s="97"/>
      <c r="G707" s="97"/>
      <c r="H707" s="97"/>
      <c r="I707" s="97"/>
      <c r="J707" s="97"/>
      <c r="K707" s="97"/>
      <c r="L707" s="97"/>
      <c r="M707" s="97"/>
      <c r="N707" s="97"/>
      <c r="O707" s="97"/>
      <c r="P707" s="97"/>
      <c r="Q707" s="97"/>
      <c r="R707" s="97"/>
      <c r="S707" s="97"/>
      <c r="T707" s="97"/>
      <c r="U707" s="97"/>
      <c r="V707" s="97"/>
      <c r="W707" s="97"/>
      <c r="X707" s="97"/>
      <c r="Y707" s="97"/>
      <c r="Z707" s="97"/>
    </row>
    <row r="708" spans="1:26">
      <c r="A708" s="97"/>
      <c r="B708" s="97"/>
      <c r="C708" s="97"/>
      <c r="D708" s="97"/>
      <c r="E708" s="97"/>
      <c r="F708" s="97"/>
      <c r="G708" s="97"/>
      <c r="H708" s="97"/>
      <c r="I708" s="97"/>
      <c r="J708" s="97"/>
      <c r="K708" s="97"/>
      <c r="L708" s="97"/>
      <c r="M708" s="97"/>
      <c r="N708" s="97"/>
      <c r="O708" s="97"/>
      <c r="P708" s="97"/>
      <c r="Q708" s="97"/>
      <c r="R708" s="97"/>
      <c r="S708" s="97"/>
      <c r="T708" s="97"/>
      <c r="U708" s="97"/>
      <c r="V708" s="97"/>
      <c r="W708" s="97"/>
      <c r="X708" s="97"/>
      <c r="Y708" s="97"/>
      <c r="Z708" s="97"/>
    </row>
    <row r="709" spans="1:26">
      <c r="A709" s="97"/>
      <c r="B709" s="97"/>
      <c r="C709" s="97"/>
      <c r="D709" s="97"/>
      <c r="E709" s="97"/>
      <c r="F709" s="97"/>
      <c r="G709" s="97"/>
      <c r="H709" s="97"/>
      <c r="I709" s="97"/>
      <c r="J709" s="97"/>
      <c r="K709" s="97"/>
      <c r="L709" s="97"/>
      <c r="M709" s="97"/>
      <c r="N709" s="97"/>
      <c r="O709" s="97"/>
      <c r="P709" s="97"/>
      <c r="Q709" s="97"/>
      <c r="R709" s="97"/>
      <c r="S709" s="97"/>
      <c r="T709" s="97"/>
      <c r="U709" s="97"/>
      <c r="V709" s="97"/>
      <c r="W709" s="97"/>
      <c r="X709" s="97"/>
      <c r="Y709" s="97"/>
      <c r="Z709" s="97"/>
    </row>
    <row r="710" spans="1:26">
      <c r="A710" s="97"/>
      <c r="B710" s="97"/>
      <c r="C710" s="97"/>
      <c r="D710" s="97"/>
      <c r="E710" s="97"/>
      <c r="F710" s="97"/>
      <c r="G710" s="97"/>
      <c r="H710" s="97"/>
      <c r="I710" s="97"/>
      <c r="J710" s="97"/>
      <c r="K710" s="97"/>
      <c r="L710" s="97"/>
      <c r="M710" s="97"/>
      <c r="N710" s="97"/>
      <c r="O710" s="97"/>
      <c r="P710" s="97"/>
      <c r="Q710" s="97"/>
      <c r="R710" s="97"/>
      <c r="S710" s="97"/>
      <c r="T710" s="97"/>
      <c r="U710" s="97"/>
      <c r="V710" s="97"/>
      <c r="W710" s="97"/>
      <c r="X710" s="97"/>
      <c r="Y710" s="97"/>
      <c r="Z710" s="97"/>
    </row>
    <row r="711" spans="1:26">
      <c r="A711" s="97"/>
      <c r="B711" s="97"/>
      <c r="C711" s="97"/>
      <c r="D711" s="97"/>
      <c r="E711" s="97"/>
      <c r="F711" s="97"/>
      <c r="G711" s="97"/>
      <c r="H711" s="97"/>
      <c r="I711" s="97"/>
      <c r="J711" s="97"/>
      <c r="K711" s="97"/>
      <c r="L711" s="97"/>
      <c r="M711" s="97"/>
      <c r="N711" s="97"/>
      <c r="O711" s="97"/>
      <c r="P711" s="97"/>
      <c r="Q711" s="97"/>
      <c r="R711" s="97"/>
      <c r="S711" s="97"/>
      <c r="T711" s="97"/>
      <c r="U711" s="97"/>
      <c r="V711" s="97"/>
      <c r="W711" s="97"/>
      <c r="X711" s="97"/>
      <c r="Y711" s="97"/>
      <c r="Z711" s="97"/>
    </row>
    <row r="712" spans="1:26">
      <c r="A712" s="97"/>
      <c r="B712" s="97"/>
      <c r="C712" s="97"/>
      <c r="D712" s="97"/>
      <c r="E712" s="97"/>
      <c r="F712" s="97"/>
      <c r="G712" s="97"/>
      <c r="H712" s="97"/>
      <c r="I712" s="97"/>
      <c r="J712" s="97"/>
      <c r="K712" s="97"/>
      <c r="L712" s="97"/>
      <c r="M712" s="97"/>
      <c r="N712" s="97"/>
      <c r="O712" s="97"/>
      <c r="P712" s="97"/>
      <c r="Q712" s="97"/>
      <c r="R712" s="97"/>
      <c r="S712" s="97"/>
      <c r="T712" s="97"/>
      <c r="U712" s="97"/>
      <c r="V712" s="97"/>
      <c r="W712" s="97"/>
      <c r="X712" s="97"/>
      <c r="Y712" s="97"/>
      <c r="Z712" s="97"/>
    </row>
    <row r="713" spans="1:26">
      <c r="A713" s="97"/>
      <c r="B713" s="97"/>
      <c r="C713" s="97"/>
      <c r="D713" s="97"/>
      <c r="E713" s="97"/>
      <c r="F713" s="97"/>
      <c r="G713" s="97"/>
      <c r="H713" s="97"/>
      <c r="I713" s="97"/>
      <c r="J713" s="97"/>
      <c r="K713" s="97"/>
      <c r="L713" s="97"/>
      <c r="M713" s="97"/>
      <c r="N713" s="97"/>
      <c r="O713" s="97"/>
      <c r="P713" s="97"/>
      <c r="Q713" s="97"/>
      <c r="R713" s="97"/>
      <c r="S713" s="97"/>
      <c r="T713" s="97"/>
      <c r="U713" s="97"/>
      <c r="V713" s="97"/>
      <c r="W713" s="97"/>
      <c r="X713" s="97"/>
      <c r="Y713" s="97"/>
      <c r="Z713" s="97"/>
    </row>
    <row r="714" spans="1:26">
      <c r="A714" s="97"/>
      <c r="B714" s="97"/>
      <c r="C714" s="97"/>
      <c r="D714" s="97"/>
      <c r="E714" s="97"/>
      <c r="F714" s="97"/>
      <c r="G714" s="97"/>
      <c r="H714" s="97"/>
      <c r="I714" s="97"/>
      <c r="J714" s="97"/>
      <c r="K714" s="97"/>
      <c r="L714" s="97"/>
      <c r="M714" s="97"/>
      <c r="N714" s="97"/>
      <c r="O714" s="97"/>
      <c r="P714" s="97"/>
      <c r="Q714" s="97"/>
      <c r="R714" s="97"/>
      <c r="S714" s="97"/>
      <c r="T714" s="97"/>
      <c r="U714" s="97"/>
      <c r="V714" s="97"/>
      <c r="W714" s="97"/>
      <c r="X714" s="97"/>
      <c r="Y714" s="97"/>
      <c r="Z714" s="97"/>
    </row>
    <row r="715" spans="1:26">
      <c r="A715" s="97"/>
      <c r="B715" s="97"/>
      <c r="C715" s="97"/>
      <c r="D715" s="97"/>
      <c r="E715" s="97"/>
      <c r="F715" s="97"/>
      <c r="G715" s="97"/>
      <c r="H715" s="97"/>
      <c r="I715" s="97"/>
      <c r="J715" s="97"/>
      <c r="K715" s="97"/>
      <c r="L715" s="97"/>
      <c r="M715" s="97"/>
      <c r="N715" s="97"/>
      <c r="O715" s="97"/>
      <c r="P715" s="97"/>
      <c r="Q715" s="97"/>
      <c r="R715" s="97"/>
      <c r="S715" s="97"/>
      <c r="T715" s="97"/>
      <c r="U715" s="97"/>
      <c r="V715" s="97"/>
      <c r="W715" s="97"/>
      <c r="X715" s="97"/>
      <c r="Y715" s="97"/>
      <c r="Z715" s="97"/>
    </row>
    <row r="716" spans="1:26">
      <c r="A716" s="97"/>
      <c r="B716" s="97"/>
      <c r="C716" s="97"/>
      <c r="D716" s="97"/>
      <c r="E716" s="97"/>
      <c r="F716" s="97"/>
      <c r="G716" s="97"/>
      <c r="H716" s="97"/>
      <c r="I716" s="97"/>
      <c r="J716" s="97"/>
      <c r="K716" s="97"/>
      <c r="L716" s="97"/>
      <c r="M716" s="97"/>
      <c r="N716" s="97"/>
      <c r="O716" s="97"/>
      <c r="P716" s="97"/>
      <c r="Q716" s="97"/>
      <c r="R716" s="97"/>
      <c r="S716" s="97"/>
      <c r="T716" s="97"/>
      <c r="U716" s="97"/>
      <c r="V716" s="97"/>
      <c r="W716" s="97"/>
      <c r="X716" s="97"/>
      <c r="Y716" s="97"/>
      <c r="Z716" s="97"/>
    </row>
    <row r="717" spans="1:26">
      <c r="A717" s="97"/>
      <c r="B717" s="97"/>
      <c r="C717" s="97"/>
      <c r="D717" s="97"/>
      <c r="E717" s="97"/>
      <c r="F717" s="97"/>
      <c r="G717" s="97"/>
      <c r="H717" s="97"/>
      <c r="I717" s="97"/>
      <c r="J717" s="97"/>
      <c r="K717" s="97"/>
      <c r="L717" s="97"/>
      <c r="M717" s="97"/>
      <c r="N717" s="97"/>
      <c r="O717" s="97"/>
      <c r="P717" s="97"/>
      <c r="Q717" s="97"/>
      <c r="R717" s="97"/>
      <c r="S717" s="97"/>
      <c r="T717" s="97"/>
      <c r="U717" s="97"/>
      <c r="V717" s="97"/>
      <c r="W717" s="97"/>
      <c r="X717" s="97"/>
      <c r="Y717" s="97"/>
      <c r="Z717" s="97"/>
    </row>
    <row r="718" spans="1:26">
      <c r="A718" s="97"/>
      <c r="B718" s="97"/>
      <c r="C718" s="97"/>
      <c r="D718" s="97"/>
      <c r="E718" s="97"/>
      <c r="F718" s="97"/>
      <c r="G718" s="97"/>
      <c r="H718" s="97"/>
      <c r="I718" s="97"/>
      <c r="J718" s="97"/>
      <c r="K718" s="97"/>
      <c r="L718" s="97"/>
      <c r="M718" s="97"/>
      <c r="N718" s="97"/>
      <c r="O718" s="97"/>
      <c r="P718" s="97"/>
      <c r="Q718" s="97"/>
      <c r="R718" s="97"/>
      <c r="S718" s="97"/>
      <c r="T718" s="97"/>
      <c r="U718" s="97"/>
      <c r="V718" s="97"/>
      <c r="W718" s="97"/>
      <c r="X718" s="97"/>
      <c r="Y718" s="97"/>
      <c r="Z718" s="97"/>
    </row>
    <row r="719" spans="1:26">
      <c r="A719" s="97"/>
      <c r="B719" s="97"/>
      <c r="C719" s="97"/>
      <c r="D719" s="97"/>
      <c r="E719" s="97"/>
      <c r="F719" s="97"/>
      <c r="G719" s="97"/>
      <c r="H719" s="97"/>
      <c r="I719" s="97"/>
      <c r="J719" s="97"/>
      <c r="K719" s="97"/>
      <c r="L719" s="97"/>
      <c r="M719" s="97"/>
      <c r="N719" s="97"/>
      <c r="O719" s="97"/>
      <c r="P719" s="97"/>
      <c r="Q719" s="97"/>
      <c r="R719" s="97"/>
      <c r="S719" s="97"/>
      <c r="T719" s="97"/>
      <c r="U719" s="97"/>
      <c r="V719" s="97"/>
      <c r="W719" s="97"/>
      <c r="X719" s="97"/>
      <c r="Y719" s="97"/>
      <c r="Z719" s="97"/>
    </row>
    <row r="720" spans="1:26">
      <c r="A720" s="97"/>
      <c r="B720" s="97"/>
      <c r="C720" s="97"/>
      <c r="D720" s="97"/>
      <c r="E720" s="97"/>
      <c r="F720" s="97"/>
      <c r="G720" s="97"/>
      <c r="H720" s="97"/>
      <c r="I720" s="97"/>
      <c r="J720" s="97"/>
      <c r="K720" s="97"/>
      <c r="L720" s="97"/>
      <c r="M720" s="97"/>
      <c r="N720" s="97"/>
      <c r="O720" s="97"/>
      <c r="P720" s="97"/>
      <c r="Q720" s="97"/>
      <c r="R720" s="97"/>
      <c r="S720" s="97"/>
      <c r="T720" s="97"/>
      <c r="U720" s="97"/>
      <c r="V720" s="97"/>
      <c r="W720" s="97"/>
      <c r="X720" s="97"/>
      <c r="Y720" s="97"/>
      <c r="Z720" s="97"/>
    </row>
    <row r="721" spans="1:26">
      <c r="A721" s="97"/>
      <c r="B721" s="97"/>
      <c r="C721" s="97"/>
      <c r="D721" s="97"/>
      <c r="E721" s="97"/>
      <c r="F721" s="97"/>
      <c r="G721" s="97"/>
      <c r="H721" s="97"/>
      <c r="I721" s="97"/>
      <c r="J721" s="97"/>
      <c r="K721" s="97"/>
      <c r="L721" s="97"/>
      <c r="M721" s="97"/>
      <c r="N721" s="97"/>
      <c r="O721" s="97"/>
      <c r="P721" s="97"/>
      <c r="Q721" s="97"/>
      <c r="R721" s="97"/>
      <c r="S721" s="97"/>
      <c r="T721" s="97"/>
      <c r="U721" s="97"/>
      <c r="V721" s="97"/>
      <c r="W721" s="97"/>
      <c r="X721" s="97"/>
      <c r="Y721" s="97"/>
      <c r="Z721" s="97"/>
    </row>
    <row r="722" spans="1:26">
      <c r="A722" s="97"/>
      <c r="B722" s="97"/>
      <c r="C722" s="97"/>
      <c r="D722" s="97"/>
      <c r="E722" s="97"/>
      <c r="F722" s="97"/>
      <c r="G722" s="97"/>
      <c r="H722" s="97"/>
      <c r="I722" s="97"/>
      <c r="J722" s="97"/>
      <c r="K722" s="97"/>
      <c r="L722" s="97"/>
      <c r="M722" s="97"/>
      <c r="N722" s="97"/>
      <c r="O722" s="97"/>
      <c r="P722" s="97"/>
      <c r="Q722" s="97"/>
      <c r="R722" s="97"/>
      <c r="S722" s="97"/>
      <c r="T722" s="97"/>
      <c r="U722" s="97"/>
      <c r="V722" s="97"/>
      <c r="W722" s="97"/>
      <c r="X722" s="97"/>
      <c r="Y722" s="97"/>
      <c r="Z722" s="97"/>
    </row>
    <row r="723" spans="1:26">
      <c r="A723" s="97"/>
      <c r="B723" s="97"/>
      <c r="C723" s="97"/>
      <c r="D723" s="97"/>
      <c r="E723" s="97"/>
      <c r="F723" s="97"/>
      <c r="G723" s="97"/>
      <c r="H723" s="97"/>
      <c r="I723" s="97"/>
      <c r="J723" s="97"/>
      <c r="K723" s="97"/>
      <c r="L723" s="97"/>
      <c r="M723" s="97"/>
      <c r="N723" s="97"/>
      <c r="O723" s="97"/>
      <c r="P723" s="97"/>
      <c r="Q723" s="97"/>
      <c r="R723" s="97"/>
      <c r="S723" s="97"/>
      <c r="T723" s="97"/>
      <c r="U723" s="97"/>
      <c r="V723" s="97"/>
      <c r="W723" s="97"/>
      <c r="X723" s="97"/>
      <c r="Y723" s="97"/>
      <c r="Z723" s="97"/>
    </row>
    <row r="724" spans="1:26">
      <c r="A724" s="97"/>
      <c r="B724" s="97"/>
      <c r="C724" s="97"/>
      <c r="D724" s="97"/>
      <c r="E724" s="97"/>
      <c r="F724" s="97"/>
      <c r="G724" s="97"/>
      <c r="H724" s="97"/>
      <c r="I724" s="97"/>
      <c r="J724" s="97"/>
      <c r="K724" s="97"/>
      <c r="L724" s="97"/>
      <c r="M724" s="97"/>
      <c r="N724" s="97"/>
      <c r="O724" s="97"/>
      <c r="P724" s="97"/>
      <c r="Q724" s="97"/>
      <c r="R724" s="97"/>
      <c r="S724" s="97"/>
      <c r="T724" s="97"/>
      <c r="U724" s="97"/>
      <c r="V724" s="97"/>
      <c r="W724" s="97"/>
      <c r="X724" s="97"/>
      <c r="Y724" s="97"/>
      <c r="Z724" s="97"/>
    </row>
    <row r="725" spans="1:26">
      <c r="A725" s="97"/>
      <c r="B725" s="97"/>
      <c r="C725" s="97"/>
      <c r="D725" s="97"/>
      <c r="E725" s="97"/>
      <c r="F725" s="97"/>
      <c r="G725" s="97"/>
      <c r="H725" s="97"/>
      <c r="I725" s="97"/>
      <c r="J725" s="97"/>
      <c r="K725" s="97"/>
      <c r="L725" s="97"/>
      <c r="M725" s="97"/>
      <c r="N725" s="97"/>
      <c r="O725" s="97"/>
      <c r="P725" s="97"/>
      <c r="Q725" s="97"/>
      <c r="R725" s="97"/>
      <c r="S725" s="97"/>
      <c r="T725" s="97"/>
      <c r="U725" s="97"/>
      <c r="V725" s="97"/>
      <c r="W725" s="97"/>
      <c r="X725" s="97"/>
      <c r="Y725" s="97"/>
      <c r="Z725" s="97"/>
    </row>
    <row r="726" spans="1:26">
      <c r="A726" s="97"/>
      <c r="B726" s="97"/>
      <c r="C726" s="97"/>
      <c r="D726" s="97"/>
      <c r="E726" s="97"/>
      <c r="F726" s="97"/>
      <c r="G726" s="97"/>
      <c r="H726" s="97"/>
      <c r="I726" s="97"/>
      <c r="J726" s="97"/>
      <c r="K726" s="97"/>
      <c r="L726" s="97"/>
      <c r="M726" s="97"/>
      <c r="N726" s="97"/>
      <c r="O726" s="97"/>
      <c r="P726" s="97"/>
      <c r="Q726" s="97"/>
      <c r="R726" s="97"/>
      <c r="S726" s="97"/>
      <c r="T726" s="97"/>
      <c r="U726" s="97"/>
      <c r="V726" s="97"/>
      <c r="W726" s="97"/>
      <c r="X726" s="97"/>
      <c r="Y726" s="97"/>
      <c r="Z726" s="97"/>
    </row>
    <row r="727" spans="1:26">
      <c r="A727" s="97"/>
      <c r="B727" s="97"/>
      <c r="C727" s="97"/>
      <c r="D727" s="97"/>
      <c r="E727" s="97"/>
      <c r="F727" s="97"/>
      <c r="G727" s="97"/>
      <c r="H727" s="97"/>
      <c r="I727" s="97"/>
      <c r="J727" s="97"/>
      <c r="K727" s="97"/>
      <c r="L727" s="97"/>
      <c r="M727" s="97"/>
      <c r="N727" s="97"/>
      <c r="O727" s="97"/>
      <c r="P727" s="97"/>
      <c r="Q727" s="97"/>
      <c r="R727" s="97"/>
      <c r="S727" s="97"/>
      <c r="T727" s="97"/>
      <c r="U727" s="97"/>
      <c r="V727" s="97"/>
      <c r="W727" s="97"/>
      <c r="X727" s="97"/>
      <c r="Y727" s="97"/>
      <c r="Z727" s="97"/>
    </row>
    <row r="728" spans="1:26">
      <c r="A728" s="97"/>
      <c r="B728" s="97"/>
      <c r="C728" s="97"/>
      <c r="D728" s="97"/>
      <c r="E728" s="97"/>
      <c r="F728" s="97"/>
      <c r="G728" s="97"/>
      <c r="H728" s="97"/>
      <c r="I728" s="97"/>
      <c r="J728" s="97"/>
      <c r="K728" s="97"/>
      <c r="L728" s="97"/>
      <c r="M728" s="97"/>
      <c r="N728" s="97"/>
      <c r="O728" s="97"/>
      <c r="P728" s="97"/>
      <c r="Q728" s="97"/>
      <c r="R728" s="97"/>
      <c r="S728" s="97"/>
      <c r="T728" s="97"/>
      <c r="U728" s="97"/>
      <c r="V728" s="97"/>
      <c r="W728" s="97"/>
      <c r="X728" s="97"/>
      <c r="Y728" s="97"/>
      <c r="Z728" s="97"/>
    </row>
    <row r="729" spans="1:26">
      <c r="A729" s="97"/>
      <c r="B729" s="97"/>
      <c r="C729" s="97"/>
      <c r="D729" s="97"/>
      <c r="E729" s="97"/>
      <c r="F729" s="97"/>
      <c r="G729" s="97"/>
      <c r="H729" s="97"/>
      <c r="I729" s="97"/>
      <c r="J729" s="97"/>
      <c r="K729" s="97"/>
      <c r="L729" s="97"/>
      <c r="M729" s="97"/>
      <c r="N729" s="97"/>
      <c r="O729" s="97"/>
      <c r="P729" s="97"/>
      <c r="Q729" s="97"/>
      <c r="R729" s="97"/>
      <c r="S729" s="97"/>
      <c r="T729" s="97"/>
      <c r="U729" s="97"/>
      <c r="V729" s="97"/>
      <c r="W729" s="97"/>
      <c r="X729" s="97"/>
      <c r="Y729" s="97"/>
      <c r="Z729" s="97"/>
    </row>
    <row r="730" spans="1:26">
      <c r="A730" s="97"/>
      <c r="B730" s="97"/>
      <c r="C730" s="97"/>
      <c r="D730" s="97"/>
      <c r="E730" s="97"/>
      <c r="F730" s="97"/>
      <c r="G730" s="97"/>
      <c r="H730" s="97"/>
      <c r="I730" s="97"/>
      <c r="J730" s="97"/>
      <c r="K730" s="97"/>
      <c r="L730" s="97"/>
      <c r="M730" s="97"/>
      <c r="N730" s="97"/>
      <c r="O730" s="97"/>
      <c r="P730" s="97"/>
      <c r="Q730" s="97"/>
      <c r="R730" s="97"/>
      <c r="S730" s="97"/>
      <c r="T730" s="97"/>
      <c r="U730" s="97"/>
      <c r="V730" s="97"/>
      <c r="W730" s="97"/>
      <c r="X730" s="97"/>
      <c r="Y730" s="97"/>
      <c r="Z730" s="97"/>
    </row>
    <row r="731" spans="1:26">
      <c r="A731" s="97"/>
      <c r="B731" s="97"/>
      <c r="C731" s="97"/>
      <c r="D731" s="97"/>
      <c r="E731" s="97"/>
      <c r="F731" s="97"/>
      <c r="G731" s="97"/>
      <c r="H731" s="97"/>
      <c r="I731" s="97"/>
      <c r="J731" s="97"/>
      <c r="K731" s="97"/>
      <c r="L731" s="97"/>
      <c r="M731" s="97"/>
      <c r="N731" s="97"/>
      <c r="O731" s="97"/>
      <c r="P731" s="97"/>
      <c r="Q731" s="97"/>
      <c r="R731" s="97"/>
      <c r="S731" s="97"/>
      <c r="T731" s="97"/>
      <c r="U731" s="97"/>
      <c r="V731" s="97"/>
      <c r="W731" s="97"/>
      <c r="X731" s="97"/>
      <c r="Y731" s="97"/>
      <c r="Z731" s="97"/>
    </row>
    <row r="732" spans="1:26">
      <c r="A732" s="97"/>
      <c r="B732" s="97"/>
      <c r="C732" s="97"/>
      <c r="D732" s="97"/>
      <c r="E732" s="97"/>
      <c r="F732" s="97"/>
      <c r="G732" s="97"/>
      <c r="H732" s="97"/>
      <c r="I732" s="97"/>
      <c r="J732" s="97"/>
      <c r="K732" s="97"/>
      <c r="L732" s="97"/>
      <c r="M732" s="97"/>
      <c r="N732" s="97"/>
      <c r="O732" s="97"/>
      <c r="P732" s="97"/>
      <c r="Q732" s="97"/>
      <c r="R732" s="97"/>
      <c r="S732" s="97"/>
      <c r="T732" s="97"/>
      <c r="U732" s="97"/>
      <c r="V732" s="97"/>
      <c r="W732" s="97"/>
      <c r="X732" s="97"/>
      <c r="Y732" s="97"/>
      <c r="Z732" s="97"/>
    </row>
    <row r="733" spans="1:26">
      <c r="A733" s="97"/>
      <c r="B733" s="97"/>
      <c r="C733" s="97"/>
      <c r="D733" s="97"/>
      <c r="E733" s="97"/>
      <c r="F733" s="97"/>
      <c r="G733" s="97"/>
      <c r="H733" s="97"/>
      <c r="I733" s="97"/>
      <c r="J733" s="97"/>
      <c r="K733" s="97"/>
      <c r="L733" s="97"/>
      <c r="M733" s="97"/>
      <c r="N733" s="97"/>
      <c r="O733" s="97"/>
      <c r="P733" s="97"/>
      <c r="Q733" s="97"/>
      <c r="R733" s="97"/>
      <c r="S733" s="97"/>
      <c r="T733" s="97"/>
      <c r="U733" s="97"/>
      <c r="V733" s="97"/>
      <c r="W733" s="97"/>
      <c r="X733" s="97"/>
      <c r="Y733" s="97"/>
      <c r="Z733" s="97"/>
    </row>
    <row r="734" spans="1:26">
      <c r="A734" s="97"/>
      <c r="B734" s="97"/>
      <c r="C734" s="97"/>
      <c r="D734" s="97"/>
      <c r="E734" s="97"/>
      <c r="F734" s="97"/>
      <c r="G734" s="97"/>
      <c r="H734" s="97"/>
      <c r="I734" s="97"/>
      <c r="J734" s="97"/>
      <c r="K734" s="97"/>
      <c r="L734" s="97"/>
      <c r="M734" s="97"/>
      <c r="N734" s="97"/>
      <c r="O734" s="97"/>
      <c r="P734" s="97"/>
      <c r="Q734" s="97"/>
      <c r="R734" s="97"/>
      <c r="S734" s="97"/>
      <c r="T734" s="97"/>
      <c r="U734" s="97"/>
      <c r="V734" s="97"/>
      <c r="W734" s="97"/>
      <c r="X734" s="97"/>
      <c r="Y734" s="97"/>
      <c r="Z734" s="97"/>
    </row>
    <row r="735" spans="1:26">
      <c r="A735" s="97"/>
      <c r="B735" s="97"/>
      <c r="C735" s="97"/>
      <c r="D735" s="97"/>
      <c r="E735" s="97"/>
      <c r="F735" s="97"/>
      <c r="G735" s="97"/>
      <c r="H735" s="97"/>
      <c r="I735" s="97"/>
      <c r="J735" s="97"/>
      <c r="K735" s="97"/>
      <c r="L735" s="97"/>
      <c r="M735" s="97"/>
      <c r="N735" s="97"/>
      <c r="O735" s="97"/>
      <c r="P735" s="97"/>
      <c r="Q735" s="97"/>
      <c r="R735" s="97"/>
      <c r="S735" s="97"/>
      <c r="T735" s="97"/>
      <c r="U735" s="97"/>
      <c r="V735" s="97"/>
      <c r="W735" s="97"/>
      <c r="X735" s="97"/>
      <c r="Y735" s="97"/>
      <c r="Z735" s="97"/>
    </row>
    <row r="736" spans="1:26">
      <c r="A736" s="97"/>
      <c r="B736" s="97"/>
      <c r="C736" s="97"/>
      <c r="D736" s="97"/>
      <c r="E736" s="97"/>
      <c r="F736" s="97"/>
      <c r="G736" s="97"/>
      <c r="H736" s="97"/>
      <c r="I736" s="97"/>
      <c r="J736" s="97"/>
      <c r="K736" s="97"/>
      <c r="L736" s="97"/>
      <c r="M736" s="97"/>
      <c r="N736" s="97"/>
      <c r="O736" s="97"/>
      <c r="P736" s="97"/>
      <c r="Q736" s="97"/>
      <c r="R736" s="97"/>
      <c r="S736" s="97"/>
      <c r="T736" s="97"/>
      <c r="U736" s="97"/>
      <c r="V736" s="97"/>
      <c r="W736" s="97"/>
      <c r="X736" s="97"/>
      <c r="Y736" s="97"/>
      <c r="Z736" s="97"/>
    </row>
    <row r="737" spans="1:26">
      <c r="A737" s="97"/>
      <c r="B737" s="97"/>
      <c r="C737" s="97"/>
      <c r="D737" s="97"/>
      <c r="E737" s="97"/>
      <c r="F737" s="97"/>
      <c r="G737" s="97"/>
      <c r="H737" s="97"/>
      <c r="I737" s="97"/>
      <c r="J737" s="97"/>
      <c r="K737" s="97"/>
      <c r="L737" s="97"/>
      <c r="M737" s="97"/>
      <c r="N737" s="97"/>
      <c r="O737" s="97"/>
      <c r="P737" s="97"/>
      <c r="Q737" s="97"/>
      <c r="R737" s="97"/>
      <c r="S737" s="97"/>
      <c r="T737" s="97"/>
      <c r="U737" s="97"/>
      <c r="V737" s="97"/>
      <c r="W737" s="97"/>
      <c r="X737" s="97"/>
      <c r="Y737" s="97"/>
      <c r="Z737" s="97"/>
    </row>
    <row r="738" spans="1:26">
      <c r="A738" s="97"/>
      <c r="B738" s="97"/>
      <c r="C738" s="97"/>
      <c r="D738" s="97"/>
      <c r="E738" s="97"/>
      <c r="F738" s="97"/>
      <c r="G738" s="97"/>
      <c r="H738" s="97"/>
      <c r="I738" s="97"/>
      <c r="J738" s="97"/>
      <c r="K738" s="97"/>
      <c r="L738" s="97"/>
      <c r="M738" s="97"/>
      <c r="N738" s="97"/>
      <c r="O738" s="97"/>
      <c r="P738" s="97"/>
      <c r="Q738" s="97"/>
      <c r="R738" s="97"/>
      <c r="S738" s="97"/>
      <c r="T738" s="97"/>
      <c r="U738" s="97"/>
      <c r="V738" s="97"/>
      <c r="W738" s="97"/>
      <c r="X738" s="97"/>
      <c r="Y738" s="97"/>
      <c r="Z738" s="97"/>
    </row>
    <row r="739" spans="1:26">
      <c r="A739" s="97"/>
      <c r="B739" s="97"/>
      <c r="C739" s="97"/>
      <c r="D739" s="97"/>
      <c r="E739" s="97"/>
      <c r="F739" s="97"/>
      <c r="G739" s="97"/>
      <c r="H739" s="97"/>
      <c r="I739" s="97"/>
      <c r="J739" s="97"/>
      <c r="K739" s="97"/>
      <c r="L739" s="97"/>
      <c r="M739" s="97"/>
      <c r="N739" s="97"/>
      <c r="O739" s="97"/>
      <c r="P739" s="97"/>
      <c r="Q739" s="97"/>
      <c r="R739" s="97"/>
      <c r="S739" s="97"/>
      <c r="T739" s="97"/>
      <c r="U739" s="97"/>
      <c r="V739" s="97"/>
      <c r="W739" s="97"/>
      <c r="X739" s="97"/>
      <c r="Y739" s="97"/>
      <c r="Z739" s="97"/>
    </row>
    <row r="740" spans="1:26">
      <c r="A740" s="97"/>
      <c r="B740" s="97"/>
      <c r="C740" s="97"/>
      <c r="D740" s="97"/>
      <c r="E740" s="97"/>
      <c r="F740" s="97"/>
      <c r="G740" s="97"/>
      <c r="H740" s="97"/>
      <c r="I740" s="97"/>
      <c r="J740" s="97"/>
      <c r="K740" s="97"/>
      <c r="L740" s="97"/>
      <c r="M740" s="97"/>
      <c r="N740" s="97"/>
      <c r="O740" s="97"/>
      <c r="P740" s="97"/>
      <c r="Q740" s="97"/>
      <c r="R740" s="97"/>
      <c r="S740" s="97"/>
      <c r="T740" s="97"/>
      <c r="U740" s="97"/>
      <c r="V740" s="97"/>
      <c r="W740" s="97"/>
      <c r="X740" s="97"/>
      <c r="Y740" s="97"/>
      <c r="Z740" s="97"/>
    </row>
    <row r="741" spans="1:26">
      <c r="A741" s="97"/>
      <c r="B741" s="97"/>
      <c r="C741" s="97"/>
      <c r="D741" s="97"/>
      <c r="E741" s="97"/>
      <c r="F741" s="97"/>
      <c r="G741" s="97"/>
      <c r="H741" s="97"/>
      <c r="I741" s="97"/>
      <c r="J741" s="97"/>
      <c r="K741" s="97"/>
      <c r="L741" s="97"/>
      <c r="M741" s="97"/>
      <c r="N741" s="97"/>
      <c r="O741" s="97"/>
      <c r="P741" s="97"/>
      <c r="Q741" s="97"/>
      <c r="R741" s="97"/>
      <c r="S741" s="97"/>
      <c r="T741" s="97"/>
      <c r="U741" s="97"/>
      <c r="V741" s="97"/>
      <c r="W741" s="97"/>
      <c r="X741" s="97"/>
      <c r="Y741" s="97"/>
      <c r="Z741" s="97"/>
    </row>
    <row r="742" spans="1:26">
      <c r="A742" s="97"/>
      <c r="B742" s="97"/>
      <c r="C742" s="97"/>
      <c r="D742" s="97"/>
      <c r="E742" s="97"/>
      <c r="F742" s="97"/>
      <c r="G742" s="97"/>
      <c r="H742" s="97"/>
      <c r="I742" s="97"/>
      <c r="J742" s="97"/>
      <c r="K742" s="97"/>
      <c r="L742" s="97"/>
      <c r="M742" s="97"/>
      <c r="N742" s="97"/>
      <c r="O742" s="97"/>
      <c r="P742" s="97"/>
      <c r="Q742" s="97"/>
      <c r="R742" s="97"/>
      <c r="S742" s="97"/>
      <c r="T742" s="97"/>
      <c r="U742" s="97"/>
      <c r="V742" s="97"/>
      <c r="W742" s="97"/>
      <c r="X742" s="97"/>
      <c r="Y742" s="97"/>
      <c r="Z742" s="97"/>
    </row>
    <row r="743" spans="1:26">
      <c r="A743" s="97"/>
      <c r="B743" s="97"/>
      <c r="C743" s="97"/>
      <c r="D743" s="97"/>
      <c r="E743" s="97"/>
      <c r="F743" s="97"/>
      <c r="G743" s="97"/>
      <c r="H743" s="97"/>
      <c r="I743" s="97"/>
      <c r="J743" s="97"/>
      <c r="K743" s="97"/>
      <c r="L743" s="97"/>
      <c r="M743" s="97"/>
      <c r="N743" s="97"/>
      <c r="O743" s="97"/>
      <c r="P743" s="97"/>
      <c r="Q743" s="97"/>
      <c r="R743" s="97"/>
      <c r="S743" s="97"/>
      <c r="T743" s="97"/>
      <c r="U743" s="97"/>
      <c r="V743" s="97"/>
      <c r="W743" s="97"/>
      <c r="X743" s="97"/>
      <c r="Y743" s="97"/>
      <c r="Z743" s="97"/>
    </row>
    <row r="744" spans="1:26">
      <c r="A744" s="97"/>
      <c r="B744" s="97"/>
      <c r="C744" s="97"/>
      <c r="D744" s="97"/>
      <c r="E744" s="97"/>
      <c r="F744" s="97"/>
      <c r="G744" s="97"/>
      <c r="H744" s="97"/>
      <c r="I744" s="97"/>
      <c r="J744" s="97"/>
      <c r="K744" s="97"/>
      <c r="L744" s="97"/>
      <c r="M744" s="97"/>
      <c r="N744" s="97"/>
      <c r="O744" s="97"/>
      <c r="P744" s="97"/>
      <c r="Q744" s="97"/>
      <c r="R744" s="97"/>
      <c r="S744" s="97"/>
      <c r="T744" s="97"/>
      <c r="U744" s="97"/>
      <c r="V744" s="97"/>
      <c r="W744" s="97"/>
      <c r="X744" s="97"/>
      <c r="Y744" s="97"/>
      <c r="Z744" s="97"/>
    </row>
    <row r="745" spans="1:26">
      <c r="A745" s="97"/>
      <c r="B745" s="97"/>
      <c r="C745" s="97"/>
      <c r="D745" s="97"/>
      <c r="E745" s="97"/>
      <c r="F745" s="97"/>
      <c r="G745" s="97"/>
      <c r="H745" s="97"/>
      <c r="I745" s="97"/>
      <c r="J745" s="97"/>
      <c r="K745" s="97"/>
      <c r="L745" s="97"/>
      <c r="M745" s="97"/>
      <c r="N745" s="97"/>
      <c r="O745" s="97"/>
      <c r="P745" s="97"/>
      <c r="Q745" s="97"/>
      <c r="R745" s="97"/>
      <c r="S745" s="97"/>
      <c r="T745" s="97"/>
      <c r="U745" s="97"/>
      <c r="V745" s="97"/>
      <c r="W745" s="97"/>
      <c r="X745" s="97"/>
      <c r="Y745" s="97"/>
      <c r="Z745" s="97"/>
    </row>
    <row r="746" spans="1:26">
      <c r="A746" s="97"/>
      <c r="B746" s="97"/>
      <c r="C746" s="97"/>
      <c r="D746" s="97"/>
      <c r="E746" s="97"/>
      <c r="F746" s="97"/>
      <c r="G746" s="97"/>
      <c r="H746" s="97"/>
      <c r="I746" s="97"/>
      <c r="J746" s="97"/>
      <c r="K746" s="97"/>
      <c r="L746" s="97"/>
      <c r="M746" s="97"/>
      <c r="N746" s="97"/>
      <c r="O746" s="97"/>
      <c r="P746" s="97"/>
      <c r="Q746" s="97"/>
      <c r="R746" s="97"/>
      <c r="S746" s="97"/>
      <c r="T746" s="97"/>
      <c r="U746" s="97"/>
      <c r="V746" s="97"/>
      <c r="W746" s="97"/>
      <c r="X746" s="97"/>
      <c r="Y746" s="97"/>
      <c r="Z746" s="97"/>
    </row>
    <row r="747" spans="1:26">
      <c r="A747" s="97"/>
      <c r="B747" s="97"/>
      <c r="C747" s="97"/>
      <c r="D747" s="97"/>
      <c r="E747" s="97"/>
      <c r="F747" s="97"/>
      <c r="G747" s="97"/>
      <c r="H747" s="97"/>
      <c r="I747" s="97"/>
      <c r="J747" s="97"/>
      <c r="K747" s="97"/>
      <c r="L747" s="97"/>
      <c r="M747" s="97"/>
      <c r="N747" s="97"/>
      <c r="O747" s="97"/>
      <c r="P747" s="97"/>
      <c r="Q747" s="97"/>
      <c r="R747" s="97"/>
      <c r="S747" s="97"/>
      <c r="T747" s="97"/>
      <c r="U747" s="97"/>
      <c r="V747" s="97"/>
      <c r="W747" s="97"/>
      <c r="X747" s="97"/>
      <c r="Y747" s="97"/>
      <c r="Z747" s="97"/>
    </row>
    <row r="748" spans="1:26">
      <c r="A748" s="97"/>
      <c r="B748" s="97"/>
      <c r="C748" s="97"/>
      <c r="D748" s="97"/>
      <c r="E748" s="97"/>
      <c r="F748" s="97"/>
      <c r="G748" s="97"/>
      <c r="H748" s="97"/>
      <c r="I748" s="97"/>
      <c r="J748" s="97"/>
      <c r="K748" s="97"/>
      <c r="L748" s="97"/>
      <c r="M748" s="97"/>
      <c r="N748" s="97"/>
      <c r="O748" s="97"/>
      <c r="P748" s="97"/>
      <c r="Q748" s="97"/>
      <c r="R748" s="97"/>
      <c r="S748" s="97"/>
      <c r="T748" s="97"/>
      <c r="U748" s="97"/>
      <c r="V748" s="97"/>
      <c r="W748" s="97"/>
      <c r="X748" s="97"/>
      <c r="Y748" s="97"/>
      <c r="Z748" s="97"/>
    </row>
    <row r="749" spans="1:26">
      <c r="A749" s="97"/>
      <c r="B749" s="97"/>
      <c r="C749" s="97"/>
      <c r="D749" s="97"/>
      <c r="E749" s="97"/>
      <c r="F749" s="97"/>
      <c r="G749" s="97"/>
      <c r="H749" s="97"/>
      <c r="I749" s="97"/>
      <c r="J749" s="97"/>
      <c r="K749" s="97"/>
      <c r="L749" s="97"/>
      <c r="M749" s="97"/>
      <c r="N749" s="97"/>
      <c r="O749" s="97"/>
      <c r="P749" s="97"/>
      <c r="Q749" s="97"/>
      <c r="R749" s="97"/>
      <c r="S749" s="97"/>
      <c r="T749" s="97"/>
      <c r="U749" s="97"/>
      <c r="V749" s="97"/>
      <c r="W749" s="97"/>
      <c r="X749" s="97"/>
      <c r="Y749" s="97"/>
      <c r="Z749" s="97"/>
    </row>
    <row r="750" spans="1:26">
      <c r="A750" s="97"/>
      <c r="B750" s="97"/>
      <c r="C750" s="97"/>
      <c r="D750" s="97"/>
      <c r="E750" s="97"/>
      <c r="F750" s="97"/>
      <c r="G750" s="97"/>
      <c r="H750" s="97"/>
      <c r="I750" s="97"/>
      <c r="J750" s="97"/>
      <c r="K750" s="97"/>
      <c r="L750" s="97"/>
      <c r="M750" s="97"/>
      <c r="N750" s="97"/>
      <c r="O750" s="97"/>
      <c r="P750" s="97"/>
      <c r="Q750" s="97"/>
      <c r="R750" s="97"/>
      <c r="S750" s="97"/>
      <c r="T750" s="97"/>
      <c r="U750" s="97"/>
      <c r="V750" s="97"/>
      <c r="W750" s="97"/>
      <c r="X750" s="97"/>
      <c r="Y750" s="97"/>
      <c r="Z750" s="97"/>
    </row>
    <row r="751" spans="1:26">
      <c r="A751" s="97"/>
      <c r="B751" s="97"/>
      <c r="C751" s="97"/>
      <c r="D751" s="97"/>
      <c r="E751" s="97"/>
      <c r="F751" s="97"/>
      <c r="G751" s="97"/>
      <c r="H751" s="97"/>
      <c r="I751" s="97"/>
      <c r="J751" s="97"/>
      <c r="K751" s="97"/>
      <c r="L751" s="97"/>
      <c r="M751" s="97"/>
      <c r="N751" s="97"/>
      <c r="O751" s="97"/>
      <c r="P751" s="97"/>
      <c r="Q751" s="97"/>
      <c r="R751" s="97"/>
      <c r="S751" s="97"/>
      <c r="T751" s="97"/>
      <c r="U751" s="97"/>
      <c r="V751" s="97"/>
      <c r="W751" s="97"/>
      <c r="X751" s="97"/>
      <c r="Y751" s="97"/>
      <c r="Z751" s="97"/>
    </row>
    <row r="752" spans="1:26">
      <c r="A752" s="97"/>
      <c r="B752" s="97"/>
      <c r="C752" s="97"/>
      <c r="D752" s="97"/>
      <c r="E752" s="97"/>
      <c r="F752" s="97"/>
      <c r="G752" s="97"/>
      <c r="H752" s="97"/>
      <c r="I752" s="97"/>
      <c r="J752" s="97"/>
      <c r="K752" s="97"/>
      <c r="L752" s="97"/>
      <c r="M752" s="97"/>
      <c r="N752" s="97"/>
      <c r="O752" s="97"/>
      <c r="P752" s="97"/>
      <c r="Q752" s="97"/>
      <c r="R752" s="97"/>
      <c r="S752" s="97"/>
      <c r="T752" s="97"/>
      <c r="U752" s="97"/>
      <c r="V752" s="97"/>
      <c r="W752" s="97"/>
      <c r="X752" s="97"/>
      <c r="Y752" s="97"/>
      <c r="Z752" s="97"/>
    </row>
    <row r="753" spans="1:26">
      <c r="A753" s="97"/>
      <c r="B753" s="97"/>
      <c r="C753" s="97"/>
      <c r="D753" s="97"/>
      <c r="E753" s="97"/>
      <c r="F753" s="97"/>
      <c r="G753" s="97"/>
      <c r="H753" s="97"/>
      <c r="I753" s="97"/>
      <c r="J753" s="97"/>
      <c r="K753" s="97"/>
      <c r="L753" s="97"/>
      <c r="M753" s="97"/>
      <c r="N753" s="97"/>
      <c r="O753" s="97"/>
      <c r="P753" s="97"/>
      <c r="Q753" s="97"/>
      <c r="R753" s="97"/>
      <c r="S753" s="97"/>
      <c r="T753" s="97"/>
      <c r="U753" s="97"/>
      <c r="V753" s="97"/>
      <c r="W753" s="97"/>
      <c r="X753" s="97"/>
      <c r="Y753" s="97"/>
      <c r="Z753" s="97"/>
    </row>
    <row r="754" spans="1:26">
      <c r="A754" s="97"/>
      <c r="B754" s="97"/>
      <c r="C754" s="97"/>
      <c r="D754" s="97"/>
      <c r="E754" s="97"/>
      <c r="F754" s="97"/>
      <c r="G754" s="97"/>
      <c r="H754" s="97"/>
      <c r="I754" s="97"/>
      <c r="J754" s="97"/>
      <c r="K754" s="97"/>
      <c r="L754" s="97"/>
      <c r="M754" s="97"/>
      <c r="N754" s="97"/>
      <c r="O754" s="97"/>
      <c r="P754" s="97"/>
      <c r="Q754" s="97"/>
      <c r="R754" s="97"/>
      <c r="S754" s="97"/>
      <c r="T754" s="97"/>
      <c r="U754" s="97"/>
      <c r="V754" s="97"/>
      <c r="W754" s="97"/>
      <c r="X754" s="97"/>
      <c r="Y754" s="97"/>
      <c r="Z754" s="97"/>
    </row>
    <row r="755" spans="1:26">
      <c r="A755" s="97"/>
      <c r="B755" s="97"/>
      <c r="C755" s="97"/>
      <c r="D755" s="97"/>
      <c r="E755" s="97"/>
      <c r="F755" s="97"/>
      <c r="G755" s="97"/>
      <c r="H755" s="97"/>
      <c r="I755" s="97"/>
      <c r="J755" s="97"/>
      <c r="K755" s="97"/>
      <c r="L755" s="97"/>
      <c r="M755" s="97"/>
      <c r="N755" s="97"/>
      <c r="O755" s="97"/>
      <c r="P755" s="97"/>
      <c r="Q755" s="97"/>
      <c r="R755" s="97"/>
      <c r="S755" s="97"/>
      <c r="T755" s="97"/>
      <c r="U755" s="97"/>
      <c r="V755" s="97"/>
      <c r="W755" s="97"/>
      <c r="X755" s="97"/>
      <c r="Y755" s="97"/>
      <c r="Z755" s="97"/>
    </row>
    <row r="756" spans="1:26">
      <c r="A756" s="97"/>
      <c r="B756" s="97"/>
      <c r="C756" s="97"/>
      <c r="D756" s="97"/>
      <c r="E756" s="97"/>
      <c r="F756" s="97"/>
      <c r="G756" s="97"/>
      <c r="H756" s="97"/>
      <c r="I756" s="97"/>
      <c r="J756" s="97"/>
      <c r="K756" s="97"/>
      <c r="L756" s="97"/>
      <c r="M756" s="97"/>
      <c r="N756" s="97"/>
      <c r="O756" s="97"/>
      <c r="P756" s="97"/>
      <c r="Q756" s="97"/>
      <c r="R756" s="97"/>
      <c r="S756" s="97"/>
      <c r="T756" s="97"/>
      <c r="U756" s="97"/>
      <c r="V756" s="97"/>
      <c r="W756" s="97"/>
      <c r="X756" s="97"/>
      <c r="Y756" s="97"/>
      <c r="Z756" s="97"/>
    </row>
    <row r="757" spans="1:26">
      <c r="A757" s="97"/>
      <c r="B757" s="97"/>
      <c r="C757" s="97"/>
      <c r="D757" s="97"/>
      <c r="E757" s="97"/>
      <c r="F757" s="97"/>
      <c r="G757" s="97"/>
      <c r="H757" s="97"/>
      <c r="I757" s="97"/>
      <c r="J757" s="97"/>
      <c r="K757" s="97"/>
      <c r="L757" s="97"/>
      <c r="M757" s="97"/>
      <c r="N757" s="97"/>
      <c r="O757" s="97"/>
      <c r="P757" s="97"/>
      <c r="Q757" s="97"/>
      <c r="R757" s="97"/>
      <c r="S757" s="97"/>
      <c r="T757" s="97"/>
      <c r="U757" s="97"/>
      <c r="V757" s="97"/>
      <c r="W757" s="97"/>
      <c r="X757" s="97"/>
      <c r="Y757" s="97"/>
      <c r="Z757" s="97"/>
    </row>
    <row r="758" spans="1:26">
      <c r="A758" s="97"/>
      <c r="B758" s="97"/>
      <c r="C758" s="97"/>
      <c r="D758" s="97"/>
      <c r="E758" s="97"/>
      <c r="F758" s="97"/>
      <c r="G758" s="97"/>
      <c r="H758" s="97"/>
      <c r="I758" s="97"/>
      <c r="J758" s="97"/>
      <c r="K758" s="97"/>
      <c r="L758" s="97"/>
      <c r="M758" s="97"/>
      <c r="N758" s="97"/>
      <c r="O758" s="97"/>
      <c r="P758" s="97"/>
      <c r="Q758" s="97"/>
      <c r="R758" s="97"/>
      <c r="S758" s="97"/>
      <c r="T758" s="97"/>
      <c r="U758" s="97"/>
      <c r="V758" s="97"/>
      <c r="W758" s="97"/>
      <c r="X758" s="97"/>
      <c r="Y758" s="97"/>
      <c r="Z758" s="97"/>
    </row>
    <row r="759" spans="1:26">
      <c r="A759" s="97"/>
      <c r="B759" s="97"/>
      <c r="C759" s="97"/>
      <c r="D759" s="97"/>
      <c r="E759" s="97"/>
      <c r="F759" s="97"/>
      <c r="G759" s="97"/>
      <c r="H759" s="97"/>
      <c r="I759" s="97"/>
      <c r="J759" s="97"/>
      <c r="K759" s="97"/>
      <c r="L759" s="97"/>
      <c r="M759" s="97"/>
      <c r="N759" s="97"/>
      <c r="O759" s="97"/>
      <c r="P759" s="97"/>
      <c r="Q759" s="97"/>
      <c r="R759" s="97"/>
      <c r="S759" s="97"/>
      <c r="T759" s="97"/>
      <c r="U759" s="97"/>
      <c r="V759" s="97"/>
      <c r="W759" s="97"/>
      <c r="X759" s="97"/>
      <c r="Y759" s="97"/>
      <c r="Z759" s="97"/>
    </row>
    <row r="760" spans="1:26">
      <c r="A760" s="97"/>
      <c r="B760" s="97"/>
      <c r="C760" s="97"/>
      <c r="D760" s="97"/>
      <c r="E760" s="97"/>
      <c r="F760" s="97"/>
      <c r="G760" s="97"/>
      <c r="H760" s="97"/>
      <c r="I760" s="97"/>
      <c r="J760" s="97"/>
      <c r="K760" s="97"/>
      <c r="L760" s="97"/>
      <c r="M760" s="97"/>
      <c r="N760" s="97"/>
      <c r="O760" s="97"/>
      <c r="P760" s="97"/>
      <c r="Q760" s="97"/>
      <c r="R760" s="97"/>
      <c r="S760" s="97"/>
      <c r="T760" s="97"/>
      <c r="U760" s="97"/>
      <c r="V760" s="97"/>
      <c r="W760" s="97"/>
      <c r="X760" s="97"/>
      <c r="Y760" s="97"/>
      <c r="Z760" s="97"/>
    </row>
    <row r="761" spans="1:26">
      <c r="A761" s="97"/>
      <c r="B761" s="97"/>
      <c r="C761" s="97"/>
      <c r="D761" s="97"/>
      <c r="E761" s="97"/>
      <c r="F761" s="97"/>
      <c r="G761" s="97"/>
      <c r="H761" s="97"/>
      <c r="I761" s="97"/>
      <c r="J761" s="97"/>
      <c r="K761" s="97"/>
      <c r="L761" s="97"/>
      <c r="M761" s="97"/>
      <c r="N761" s="97"/>
      <c r="O761" s="97"/>
      <c r="P761" s="97"/>
      <c r="Q761" s="97"/>
      <c r="R761" s="97"/>
      <c r="S761" s="97"/>
      <c r="T761" s="97"/>
      <c r="U761" s="97"/>
      <c r="V761" s="97"/>
      <c r="W761" s="97"/>
      <c r="X761" s="97"/>
      <c r="Y761" s="97"/>
      <c r="Z761" s="97"/>
    </row>
    <row r="762" spans="1:26">
      <c r="A762" s="97"/>
      <c r="B762" s="97"/>
      <c r="C762" s="97"/>
      <c r="D762" s="97"/>
      <c r="E762" s="97"/>
      <c r="F762" s="97"/>
      <c r="G762" s="97"/>
      <c r="H762" s="97"/>
      <c r="I762" s="97"/>
      <c r="J762" s="97"/>
      <c r="K762" s="97"/>
      <c r="L762" s="97"/>
      <c r="M762" s="97"/>
      <c r="N762" s="97"/>
      <c r="O762" s="97"/>
      <c r="P762" s="97"/>
      <c r="Q762" s="97"/>
      <c r="R762" s="97"/>
      <c r="S762" s="97"/>
      <c r="T762" s="97"/>
      <c r="U762" s="97"/>
      <c r="V762" s="97"/>
      <c r="W762" s="97"/>
      <c r="X762" s="97"/>
      <c r="Y762" s="97"/>
      <c r="Z762" s="97"/>
    </row>
    <row r="763" spans="1:26">
      <c r="A763" s="97"/>
      <c r="B763" s="97"/>
      <c r="C763" s="97"/>
      <c r="D763" s="97"/>
      <c r="E763" s="97"/>
      <c r="F763" s="97"/>
      <c r="G763" s="97"/>
      <c r="H763" s="97"/>
      <c r="I763" s="97"/>
      <c r="J763" s="97"/>
      <c r="K763" s="97"/>
      <c r="L763" s="97"/>
      <c r="M763" s="97"/>
      <c r="N763" s="97"/>
      <c r="O763" s="97"/>
      <c r="P763" s="97"/>
      <c r="Q763" s="97"/>
      <c r="R763" s="97"/>
      <c r="S763" s="97"/>
      <c r="T763" s="97"/>
      <c r="U763" s="97"/>
      <c r="V763" s="97"/>
      <c r="W763" s="97"/>
      <c r="X763" s="97"/>
      <c r="Y763" s="97"/>
      <c r="Z763" s="97"/>
    </row>
    <row r="764" spans="1:26">
      <c r="A764" s="97"/>
      <c r="B764" s="97"/>
      <c r="C764" s="97"/>
      <c r="D764" s="97"/>
      <c r="E764" s="97"/>
      <c r="F764" s="97"/>
      <c r="G764" s="97"/>
      <c r="H764" s="97"/>
      <c r="I764" s="97"/>
      <c r="J764" s="97"/>
      <c r="K764" s="97"/>
      <c r="L764" s="97"/>
      <c r="M764" s="97"/>
      <c r="N764" s="97"/>
      <c r="O764" s="97"/>
      <c r="P764" s="97"/>
      <c r="Q764" s="97"/>
      <c r="R764" s="97"/>
      <c r="S764" s="97"/>
      <c r="T764" s="97"/>
      <c r="U764" s="97"/>
      <c r="V764" s="97"/>
      <c r="W764" s="97"/>
      <c r="X764" s="97"/>
      <c r="Y764" s="97"/>
      <c r="Z764" s="97"/>
    </row>
    <row r="765" spans="1:26">
      <c r="A765" s="97"/>
      <c r="B765" s="97"/>
      <c r="C765" s="97"/>
      <c r="D765" s="97"/>
      <c r="E765" s="97"/>
      <c r="F765" s="97"/>
      <c r="G765" s="97"/>
      <c r="H765" s="97"/>
      <c r="I765" s="97"/>
      <c r="J765" s="97"/>
      <c r="K765" s="97"/>
      <c r="L765" s="97"/>
      <c r="M765" s="97"/>
      <c r="N765" s="97"/>
      <c r="O765" s="97"/>
      <c r="P765" s="97"/>
      <c r="Q765" s="97"/>
      <c r="R765" s="97"/>
      <c r="S765" s="97"/>
      <c r="T765" s="97"/>
      <c r="U765" s="97"/>
      <c r="V765" s="97"/>
      <c r="W765" s="97"/>
      <c r="X765" s="97"/>
      <c r="Y765" s="97"/>
      <c r="Z765" s="97"/>
    </row>
    <row r="766" spans="1:26">
      <c r="A766" s="97"/>
      <c r="B766" s="97"/>
      <c r="C766" s="97"/>
      <c r="D766" s="97"/>
      <c r="E766" s="97"/>
      <c r="F766" s="97"/>
      <c r="G766" s="97"/>
      <c r="H766" s="97"/>
      <c r="I766" s="97"/>
      <c r="J766" s="97"/>
      <c r="K766" s="97"/>
      <c r="L766" s="97"/>
      <c r="M766" s="97"/>
      <c r="N766" s="97"/>
      <c r="O766" s="97"/>
      <c r="P766" s="97"/>
      <c r="Q766" s="97"/>
      <c r="R766" s="97"/>
      <c r="S766" s="97"/>
      <c r="T766" s="97"/>
      <c r="U766" s="97"/>
      <c r="V766" s="97"/>
      <c r="W766" s="97"/>
      <c r="X766" s="97"/>
      <c r="Y766" s="97"/>
      <c r="Z766" s="97"/>
    </row>
    <row r="767" spans="1:26">
      <c r="A767" s="97"/>
      <c r="B767" s="97"/>
      <c r="C767" s="97"/>
      <c r="D767" s="97"/>
      <c r="E767" s="97"/>
      <c r="F767" s="97"/>
      <c r="G767" s="97"/>
      <c r="H767" s="97"/>
      <c r="I767" s="97"/>
      <c r="J767" s="97"/>
      <c r="K767" s="97"/>
      <c r="L767" s="97"/>
      <c r="M767" s="97"/>
      <c r="N767" s="97"/>
      <c r="O767" s="97"/>
      <c r="P767" s="97"/>
      <c r="Q767" s="97"/>
      <c r="R767" s="97"/>
      <c r="S767" s="97"/>
      <c r="T767" s="97"/>
      <c r="U767" s="97"/>
      <c r="V767" s="97"/>
      <c r="W767" s="97"/>
      <c r="X767" s="97"/>
      <c r="Y767" s="97"/>
      <c r="Z767" s="97"/>
    </row>
    <row r="768" spans="1:26">
      <c r="A768" s="97"/>
      <c r="B768" s="97"/>
      <c r="C768" s="97"/>
      <c r="D768" s="97"/>
      <c r="E768" s="97"/>
      <c r="F768" s="97"/>
      <c r="G768" s="97"/>
      <c r="H768" s="97"/>
      <c r="I768" s="97"/>
      <c r="J768" s="97"/>
      <c r="K768" s="97"/>
      <c r="L768" s="97"/>
      <c r="M768" s="97"/>
      <c r="N768" s="97"/>
      <c r="O768" s="97"/>
      <c r="P768" s="97"/>
      <c r="Q768" s="97"/>
      <c r="R768" s="97"/>
      <c r="S768" s="97"/>
      <c r="T768" s="97"/>
      <c r="U768" s="97"/>
      <c r="V768" s="97"/>
      <c r="W768" s="97"/>
      <c r="X768" s="97"/>
      <c r="Y768" s="97"/>
      <c r="Z768" s="97"/>
    </row>
    <row r="769" spans="1:26">
      <c r="A769" s="97"/>
      <c r="B769" s="97"/>
      <c r="C769" s="97"/>
      <c r="D769" s="97"/>
      <c r="E769" s="97"/>
      <c r="F769" s="97"/>
      <c r="G769" s="97"/>
      <c r="H769" s="97"/>
      <c r="I769" s="97"/>
      <c r="J769" s="97"/>
      <c r="K769" s="97"/>
      <c r="L769" s="97"/>
      <c r="M769" s="97"/>
      <c r="N769" s="97"/>
      <c r="O769" s="97"/>
      <c r="P769" s="97"/>
      <c r="Q769" s="97"/>
      <c r="R769" s="97"/>
      <c r="S769" s="97"/>
      <c r="T769" s="97"/>
      <c r="U769" s="97"/>
      <c r="V769" s="97"/>
      <c r="W769" s="97"/>
      <c r="X769" s="97"/>
      <c r="Y769" s="97"/>
      <c r="Z769" s="97"/>
    </row>
    <row r="770" spans="1:26">
      <c r="A770" s="97"/>
      <c r="B770" s="97"/>
      <c r="C770" s="97"/>
      <c r="D770" s="97"/>
      <c r="E770" s="97"/>
      <c r="F770" s="97"/>
      <c r="G770" s="97"/>
      <c r="H770" s="97"/>
      <c r="I770" s="97"/>
      <c r="J770" s="97"/>
      <c r="K770" s="97"/>
      <c r="L770" s="97"/>
      <c r="M770" s="97"/>
      <c r="N770" s="97"/>
      <c r="O770" s="97"/>
      <c r="P770" s="97"/>
      <c r="Q770" s="97"/>
      <c r="R770" s="97"/>
      <c r="S770" s="97"/>
      <c r="T770" s="97"/>
      <c r="U770" s="97"/>
      <c r="V770" s="97"/>
      <c r="W770" s="97"/>
      <c r="X770" s="97"/>
      <c r="Y770" s="97"/>
      <c r="Z770" s="97"/>
    </row>
    <row r="771" spans="1:26">
      <c r="A771" s="97"/>
      <c r="B771" s="97"/>
      <c r="C771" s="97"/>
      <c r="D771" s="97"/>
      <c r="E771" s="97"/>
      <c r="F771" s="97"/>
      <c r="G771" s="97"/>
      <c r="H771" s="97"/>
      <c r="I771" s="97"/>
      <c r="J771" s="97"/>
      <c r="K771" s="97"/>
      <c r="L771" s="97"/>
      <c r="M771" s="97"/>
      <c r="N771" s="97"/>
      <c r="O771" s="97"/>
      <c r="P771" s="97"/>
      <c r="Q771" s="97"/>
      <c r="R771" s="97"/>
      <c r="S771" s="97"/>
      <c r="T771" s="97"/>
      <c r="U771" s="97"/>
      <c r="V771" s="97"/>
      <c r="W771" s="97"/>
      <c r="X771" s="97"/>
      <c r="Y771" s="97"/>
      <c r="Z771" s="97"/>
    </row>
    <row r="772" spans="1:26">
      <c r="A772" s="97"/>
      <c r="B772" s="97"/>
      <c r="C772" s="97"/>
      <c r="D772" s="97"/>
      <c r="E772" s="97"/>
      <c r="F772" s="97"/>
      <c r="G772" s="97"/>
      <c r="H772" s="97"/>
      <c r="I772" s="97"/>
      <c r="J772" s="97"/>
      <c r="K772" s="97"/>
      <c r="L772" s="97"/>
      <c r="M772" s="97"/>
      <c r="N772" s="97"/>
      <c r="O772" s="97"/>
      <c r="P772" s="97"/>
      <c r="Q772" s="97"/>
      <c r="R772" s="97"/>
      <c r="S772" s="97"/>
      <c r="T772" s="97"/>
      <c r="U772" s="97"/>
      <c r="V772" s="97"/>
      <c r="W772" s="97"/>
      <c r="X772" s="97"/>
      <c r="Y772" s="97"/>
      <c r="Z772" s="97"/>
    </row>
    <row r="773" spans="1:26">
      <c r="A773" s="97"/>
      <c r="B773" s="97"/>
      <c r="C773" s="97"/>
      <c r="D773" s="97"/>
      <c r="E773" s="97"/>
      <c r="F773" s="97"/>
      <c r="G773" s="97"/>
      <c r="H773" s="97"/>
      <c r="I773" s="97"/>
      <c r="J773" s="97"/>
      <c r="K773" s="97"/>
      <c r="L773" s="97"/>
      <c r="M773" s="97"/>
      <c r="N773" s="97"/>
      <c r="O773" s="97"/>
      <c r="P773" s="97"/>
      <c r="Q773" s="97"/>
      <c r="R773" s="97"/>
      <c r="S773" s="97"/>
      <c r="T773" s="97"/>
      <c r="U773" s="97"/>
      <c r="V773" s="97"/>
      <c r="W773" s="97"/>
      <c r="X773" s="97"/>
      <c r="Y773" s="97"/>
      <c r="Z773" s="97"/>
    </row>
    <row r="774" spans="1:26">
      <c r="A774" s="97"/>
      <c r="B774" s="97"/>
      <c r="C774" s="97"/>
      <c r="D774" s="97"/>
      <c r="E774" s="97"/>
      <c r="F774" s="97"/>
      <c r="G774" s="97"/>
      <c r="H774" s="97"/>
      <c r="I774" s="97"/>
      <c r="J774" s="97"/>
      <c r="K774" s="97"/>
      <c r="L774" s="97"/>
      <c r="M774" s="97"/>
      <c r="N774" s="97"/>
      <c r="O774" s="97"/>
      <c r="P774" s="97"/>
      <c r="Q774" s="97"/>
      <c r="R774" s="97"/>
      <c r="S774" s="97"/>
      <c r="T774" s="97"/>
      <c r="U774" s="97"/>
      <c r="V774" s="97"/>
      <c r="W774" s="97"/>
      <c r="X774" s="97"/>
      <c r="Y774" s="97"/>
      <c r="Z774" s="97"/>
    </row>
    <row r="775" spans="1:26">
      <c r="A775" s="97"/>
      <c r="B775" s="97"/>
      <c r="C775" s="97"/>
      <c r="D775" s="97"/>
      <c r="E775" s="97"/>
      <c r="F775" s="97"/>
      <c r="G775" s="97"/>
      <c r="H775" s="97"/>
      <c r="I775" s="97"/>
      <c r="J775" s="97"/>
      <c r="K775" s="97"/>
      <c r="L775" s="97"/>
      <c r="M775" s="97"/>
      <c r="N775" s="97"/>
      <c r="O775" s="97"/>
      <c r="P775" s="97"/>
      <c r="Q775" s="97"/>
      <c r="R775" s="97"/>
      <c r="S775" s="97"/>
      <c r="T775" s="97"/>
      <c r="U775" s="97"/>
      <c r="V775" s="97"/>
      <c r="W775" s="97"/>
      <c r="X775" s="97"/>
      <c r="Y775" s="97"/>
      <c r="Z775" s="97"/>
    </row>
    <row r="776" spans="1:26">
      <c r="A776" s="97"/>
      <c r="B776" s="97"/>
      <c r="C776" s="97"/>
      <c r="D776" s="97"/>
      <c r="E776" s="97"/>
      <c r="F776" s="97"/>
      <c r="G776" s="97"/>
      <c r="H776" s="97"/>
      <c r="I776" s="97"/>
      <c r="J776" s="97"/>
      <c r="K776" s="97"/>
      <c r="L776" s="97"/>
      <c r="M776" s="97"/>
      <c r="N776" s="97"/>
      <c r="O776" s="97"/>
      <c r="P776" s="97"/>
      <c r="Q776" s="97"/>
      <c r="R776" s="97"/>
      <c r="S776" s="97"/>
      <c r="T776" s="97"/>
      <c r="U776" s="97"/>
      <c r="V776" s="97"/>
      <c r="W776" s="97"/>
      <c r="X776" s="97"/>
      <c r="Y776" s="97"/>
      <c r="Z776" s="97"/>
    </row>
    <row r="777" spans="1:26">
      <c r="A777" s="97"/>
      <c r="B777" s="97"/>
      <c r="C777" s="97"/>
      <c r="D777" s="97"/>
      <c r="E777" s="97"/>
      <c r="F777" s="97"/>
      <c r="G777" s="97"/>
      <c r="H777" s="97"/>
      <c r="I777" s="97"/>
      <c r="J777" s="97"/>
      <c r="K777" s="97"/>
      <c r="L777" s="97"/>
      <c r="M777" s="97"/>
      <c r="N777" s="97"/>
      <c r="O777" s="97"/>
      <c r="P777" s="97"/>
      <c r="Q777" s="97"/>
      <c r="R777" s="97"/>
      <c r="S777" s="97"/>
      <c r="T777" s="97"/>
      <c r="U777" s="97"/>
      <c r="V777" s="97"/>
      <c r="W777" s="97"/>
      <c r="X777" s="97"/>
      <c r="Y777" s="97"/>
      <c r="Z777" s="97"/>
    </row>
    <row r="778" spans="1:26">
      <c r="A778" s="97"/>
      <c r="B778" s="97"/>
      <c r="C778" s="97"/>
      <c r="D778" s="97"/>
      <c r="E778" s="97"/>
      <c r="F778" s="97"/>
      <c r="G778" s="97"/>
      <c r="H778" s="97"/>
      <c r="I778" s="97"/>
      <c r="J778" s="97"/>
      <c r="K778" s="97"/>
      <c r="L778" s="97"/>
      <c r="M778" s="97"/>
      <c r="N778" s="97"/>
      <c r="O778" s="97"/>
      <c r="P778" s="97"/>
      <c r="Q778" s="97"/>
      <c r="R778" s="97"/>
      <c r="S778" s="97"/>
      <c r="T778" s="97"/>
      <c r="U778" s="97"/>
      <c r="V778" s="97"/>
      <c r="W778" s="97"/>
      <c r="X778" s="97"/>
      <c r="Y778" s="97"/>
      <c r="Z778" s="97"/>
    </row>
    <row r="779" spans="1:26">
      <c r="A779" s="97"/>
      <c r="B779" s="97"/>
      <c r="C779" s="97"/>
      <c r="D779" s="97"/>
      <c r="E779" s="97"/>
      <c r="F779" s="97"/>
      <c r="G779" s="97"/>
      <c r="H779" s="97"/>
      <c r="I779" s="97"/>
      <c r="J779" s="97"/>
      <c r="K779" s="97"/>
      <c r="L779" s="97"/>
      <c r="M779" s="97"/>
      <c r="N779" s="97"/>
      <c r="O779" s="97"/>
      <c r="P779" s="97"/>
      <c r="Q779" s="97"/>
      <c r="R779" s="97"/>
      <c r="S779" s="97"/>
      <c r="T779" s="97"/>
      <c r="U779" s="97"/>
      <c r="V779" s="97"/>
      <c r="W779" s="97"/>
      <c r="X779" s="97"/>
      <c r="Y779" s="97"/>
      <c r="Z779" s="97"/>
    </row>
    <row r="780" spans="1:26">
      <c r="A780" s="97"/>
      <c r="B780" s="97"/>
      <c r="C780" s="97"/>
      <c r="D780" s="97"/>
      <c r="E780" s="97"/>
      <c r="F780" s="97"/>
      <c r="G780" s="97"/>
      <c r="H780" s="97"/>
      <c r="I780" s="97"/>
      <c r="J780" s="97"/>
      <c r="K780" s="97"/>
      <c r="L780" s="97"/>
      <c r="M780" s="97"/>
      <c r="N780" s="97"/>
      <c r="O780" s="97"/>
      <c r="P780" s="97"/>
      <c r="Q780" s="97"/>
      <c r="R780" s="97"/>
      <c r="S780" s="97"/>
      <c r="T780" s="97"/>
      <c r="U780" s="97"/>
      <c r="V780" s="97"/>
      <c r="W780" s="97"/>
      <c r="X780" s="97"/>
      <c r="Y780" s="97"/>
      <c r="Z780" s="97"/>
    </row>
    <row r="781" spans="1:26">
      <c r="A781" s="97"/>
      <c r="B781" s="97"/>
      <c r="C781" s="97"/>
      <c r="D781" s="97"/>
      <c r="E781" s="97"/>
      <c r="F781" s="97"/>
      <c r="G781" s="97"/>
      <c r="H781" s="97"/>
      <c r="I781" s="97"/>
      <c r="J781" s="97"/>
      <c r="K781" s="97"/>
      <c r="L781" s="97"/>
      <c r="M781" s="97"/>
      <c r="N781" s="97"/>
      <c r="O781" s="97"/>
      <c r="P781" s="97"/>
      <c r="Q781" s="97"/>
      <c r="R781" s="97"/>
      <c r="S781" s="97"/>
      <c r="T781" s="97"/>
      <c r="U781" s="97"/>
      <c r="V781" s="97"/>
      <c r="W781" s="97"/>
      <c r="X781" s="97"/>
      <c r="Y781" s="97"/>
      <c r="Z781" s="97"/>
    </row>
    <row r="782" spans="1:26">
      <c r="A782" s="97"/>
      <c r="B782" s="97"/>
      <c r="C782" s="97"/>
      <c r="D782" s="97"/>
      <c r="E782" s="97"/>
      <c r="F782" s="97"/>
      <c r="G782" s="97"/>
      <c r="H782" s="97"/>
      <c r="I782" s="97"/>
      <c r="J782" s="97"/>
      <c r="K782" s="97"/>
      <c r="L782" s="97"/>
      <c r="M782" s="97"/>
      <c r="N782" s="97"/>
      <c r="O782" s="97"/>
      <c r="P782" s="97"/>
      <c r="Q782" s="97"/>
      <c r="R782" s="97"/>
      <c r="S782" s="97"/>
      <c r="T782" s="97"/>
      <c r="U782" s="97"/>
      <c r="V782" s="97"/>
      <c r="W782" s="97"/>
      <c r="X782" s="97"/>
      <c r="Y782" s="97"/>
      <c r="Z782" s="97"/>
    </row>
    <row r="783" spans="1:26">
      <c r="A783" s="97"/>
      <c r="B783" s="97"/>
      <c r="C783" s="97"/>
      <c r="D783" s="97"/>
      <c r="E783" s="97"/>
      <c r="F783" s="97"/>
      <c r="G783" s="97"/>
      <c r="H783" s="97"/>
      <c r="I783" s="97"/>
      <c r="J783" s="97"/>
      <c r="K783" s="97"/>
      <c r="L783" s="97"/>
      <c r="M783" s="97"/>
      <c r="N783" s="97"/>
      <c r="O783" s="97"/>
      <c r="P783" s="97"/>
      <c r="Q783" s="97"/>
      <c r="R783" s="97"/>
      <c r="S783" s="97"/>
      <c r="T783" s="97"/>
      <c r="U783" s="97"/>
      <c r="V783" s="97"/>
      <c r="W783" s="97"/>
      <c r="X783" s="97"/>
      <c r="Y783" s="97"/>
      <c r="Z783" s="97"/>
    </row>
    <row r="784" spans="1:26">
      <c r="A784" s="97"/>
      <c r="B784" s="97"/>
      <c r="C784" s="97"/>
      <c r="D784" s="97"/>
      <c r="E784" s="97"/>
      <c r="F784" s="97"/>
      <c r="G784" s="97"/>
      <c r="H784" s="97"/>
      <c r="I784" s="97"/>
      <c r="J784" s="97"/>
      <c r="K784" s="97"/>
      <c r="L784" s="97"/>
      <c r="M784" s="97"/>
      <c r="N784" s="97"/>
      <c r="O784" s="97"/>
      <c r="P784" s="97"/>
      <c r="Q784" s="97"/>
      <c r="R784" s="97"/>
      <c r="S784" s="97"/>
      <c r="T784" s="97"/>
      <c r="U784" s="97"/>
      <c r="V784" s="97"/>
      <c r="W784" s="97"/>
      <c r="X784" s="97"/>
      <c r="Y784" s="97"/>
      <c r="Z784" s="97"/>
    </row>
    <row r="785" spans="1:26">
      <c r="A785" s="97"/>
      <c r="B785" s="97"/>
      <c r="C785" s="97"/>
      <c r="D785" s="97"/>
      <c r="E785" s="97"/>
      <c r="F785" s="97"/>
      <c r="G785" s="97"/>
      <c r="H785" s="97"/>
      <c r="I785" s="97"/>
      <c r="J785" s="97"/>
      <c r="K785" s="97"/>
      <c r="L785" s="97"/>
      <c r="M785" s="97"/>
      <c r="N785" s="97"/>
      <c r="O785" s="97"/>
      <c r="P785" s="97"/>
      <c r="Q785" s="97"/>
      <c r="R785" s="97"/>
      <c r="S785" s="97"/>
      <c r="T785" s="97"/>
      <c r="U785" s="97"/>
      <c r="V785" s="97"/>
      <c r="W785" s="97"/>
      <c r="X785" s="97"/>
      <c r="Y785" s="97"/>
      <c r="Z785" s="97"/>
    </row>
    <row r="786" spans="1:26">
      <c r="A786" s="97"/>
      <c r="B786" s="97"/>
      <c r="C786" s="97"/>
      <c r="D786" s="97"/>
      <c r="E786" s="97"/>
      <c r="F786" s="97"/>
      <c r="G786" s="97"/>
      <c r="H786" s="97"/>
      <c r="I786" s="97"/>
      <c r="J786" s="97"/>
      <c r="K786" s="97"/>
      <c r="L786" s="97"/>
      <c r="M786" s="97"/>
      <c r="N786" s="97"/>
      <c r="O786" s="97"/>
      <c r="P786" s="97"/>
      <c r="Q786" s="97"/>
      <c r="R786" s="97"/>
      <c r="S786" s="97"/>
      <c r="T786" s="97"/>
      <c r="U786" s="97"/>
      <c r="V786" s="97"/>
      <c r="W786" s="97"/>
      <c r="X786" s="97"/>
      <c r="Y786" s="97"/>
      <c r="Z786" s="97"/>
    </row>
    <row r="787" spans="1:26">
      <c r="A787" s="97"/>
      <c r="B787" s="97"/>
      <c r="C787" s="97"/>
      <c r="D787" s="97"/>
      <c r="E787" s="97"/>
      <c r="F787" s="97"/>
      <c r="G787" s="97"/>
      <c r="H787" s="97"/>
      <c r="I787" s="97"/>
      <c r="J787" s="97"/>
      <c r="K787" s="97"/>
      <c r="L787" s="97"/>
      <c r="M787" s="97"/>
      <c r="N787" s="97"/>
      <c r="O787" s="97"/>
      <c r="P787" s="97"/>
      <c r="Q787" s="97"/>
      <c r="R787" s="97"/>
      <c r="S787" s="97"/>
      <c r="T787" s="97"/>
      <c r="U787" s="97"/>
      <c r="V787" s="97"/>
      <c r="W787" s="97"/>
      <c r="X787" s="97"/>
      <c r="Y787" s="97"/>
      <c r="Z787" s="97"/>
    </row>
    <row r="788" spans="1:26">
      <c r="A788" s="97"/>
      <c r="B788" s="97"/>
      <c r="C788" s="97"/>
      <c r="D788" s="97"/>
      <c r="E788" s="97"/>
      <c r="F788" s="97"/>
      <c r="G788" s="97"/>
      <c r="H788" s="97"/>
      <c r="I788" s="97"/>
      <c r="J788" s="97"/>
      <c r="K788" s="97"/>
      <c r="L788" s="97"/>
      <c r="M788" s="97"/>
      <c r="N788" s="97"/>
      <c r="O788" s="97"/>
      <c r="P788" s="97"/>
      <c r="Q788" s="97"/>
      <c r="R788" s="97"/>
      <c r="S788" s="97"/>
      <c r="T788" s="97"/>
      <c r="U788" s="97"/>
      <c r="V788" s="97"/>
      <c r="W788" s="97"/>
      <c r="X788" s="97"/>
      <c r="Y788" s="97"/>
      <c r="Z788" s="97"/>
    </row>
    <row r="789" spans="1:26">
      <c r="A789" s="97"/>
      <c r="B789" s="97"/>
      <c r="C789" s="97"/>
      <c r="D789" s="97"/>
      <c r="E789" s="97"/>
      <c r="F789" s="97"/>
      <c r="G789" s="97"/>
      <c r="H789" s="97"/>
      <c r="I789" s="97"/>
      <c r="J789" s="97"/>
      <c r="K789" s="97"/>
      <c r="L789" s="97"/>
      <c r="M789" s="97"/>
      <c r="N789" s="97"/>
      <c r="O789" s="97"/>
      <c r="P789" s="97"/>
      <c r="Q789" s="97"/>
      <c r="R789" s="97"/>
      <c r="S789" s="97"/>
      <c r="T789" s="97"/>
      <c r="U789" s="97"/>
      <c r="V789" s="97"/>
      <c r="W789" s="97"/>
      <c r="X789" s="97"/>
      <c r="Y789" s="97"/>
      <c r="Z789" s="97"/>
    </row>
    <row r="790" spans="1:26">
      <c r="A790" s="97"/>
      <c r="B790" s="97"/>
      <c r="C790" s="97"/>
      <c r="D790" s="97"/>
      <c r="E790" s="97"/>
      <c r="F790" s="97"/>
      <c r="G790" s="97"/>
      <c r="H790" s="97"/>
      <c r="I790" s="97"/>
      <c r="J790" s="97"/>
      <c r="K790" s="97"/>
      <c r="L790" s="97"/>
      <c r="M790" s="97"/>
      <c r="N790" s="97"/>
      <c r="O790" s="97"/>
      <c r="P790" s="97"/>
      <c r="Q790" s="97"/>
      <c r="R790" s="97"/>
      <c r="S790" s="97"/>
      <c r="T790" s="97"/>
      <c r="U790" s="97"/>
      <c r="V790" s="97"/>
      <c r="W790" s="97"/>
      <c r="X790" s="97"/>
      <c r="Y790" s="97"/>
      <c r="Z790" s="97"/>
    </row>
    <row r="791" spans="1:26">
      <c r="A791" s="97"/>
      <c r="B791" s="97"/>
      <c r="C791" s="97"/>
      <c r="D791" s="97"/>
      <c r="E791" s="97"/>
      <c r="F791" s="97"/>
      <c r="G791" s="97"/>
      <c r="H791" s="97"/>
      <c r="I791" s="97"/>
      <c r="J791" s="97"/>
      <c r="K791" s="97"/>
      <c r="L791" s="97"/>
      <c r="M791" s="97"/>
      <c r="N791" s="97"/>
      <c r="O791" s="97"/>
      <c r="P791" s="97"/>
      <c r="Q791" s="97"/>
      <c r="R791" s="97"/>
      <c r="S791" s="97"/>
      <c r="T791" s="97"/>
      <c r="U791" s="97"/>
      <c r="V791" s="97"/>
      <c r="W791" s="97"/>
      <c r="X791" s="97"/>
      <c r="Y791" s="97"/>
      <c r="Z791" s="97"/>
    </row>
    <row r="792" spans="1:26">
      <c r="A792" s="97"/>
      <c r="B792" s="97"/>
      <c r="C792" s="97"/>
      <c r="D792" s="97"/>
      <c r="E792" s="97"/>
      <c r="F792" s="97"/>
      <c r="G792" s="97"/>
      <c r="H792" s="97"/>
      <c r="I792" s="97"/>
      <c r="J792" s="97"/>
      <c r="K792" s="97"/>
      <c r="L792" s="97"/>
      <c r="M792" s="97"/>
      <c r="N792" s="97"/>
      <c r="O792" s="97"/>
      <c r="P792" s="97"/>
      <c r="Q792" s="97"/>
      <c r="R792" s="97"/>
      <c r="S792" s="97"/>
      <c r="T792" s="97"/>
      <c r="U792" s="97"/>
      <c r="V792" s="97"/>
      <c r="W792" s="97"/>
      <c r="X792" s="97"/>
      <c r="Y792" s="97"/>
      <c r="Z792" s="97"/>
    </row>
    <row r="793" spans="1:26">
      <c r="A793" s="97"/>
      <c r="B793" s="97"/>
      <c r="C793" s="97"/>
      <c r="D793" s="97"/>
      <c r="E793" s="97"/>
      <c r="F793" s="97"/>
      <c r="G793" s="97"/>
      <c r="H793" s="97"/>
      <c r="I793" s="97"/>
      <c r="J793" s="97"/>
      <c r="K793" s="97"/>
      <c r="L793" s="97"/>
      <c r="M793" s="97"/>
      <c r="N793" s="97"/>
      <c r="O793" s="97"/>
      <c r="P793" s="97"/>
      <c r="Q793" s="97"/>
      <c r="R793" s="97"/>
      <c r="S793" s="97"/>
      <c r="T793" s="97"/>
      <c r="U793" s="97"/>
      <c r="V793" s="97"/>
      <c r="W793" s="97"/>
      <c r="X793" s="97"/>
      <c r="Y793" s="97"/>
      <c r="Z793" s="97"/>
    </row>
    <row r="794" spans="1:26">
      <c r="A794" s="97"/>
      <c r="B794" s="97"/>
      <c r="C794" s="97"/>
      <c r="D794" s="97"/>
      <c r="E794" s="97"/>
      <c r="F794" s="97"/>
      <c r="G794" s="97"/>
      <c r="H794" s="97"/>
      <c r="I794" s="97"/>
      <c r="J794" s="97"/>
      <c r="K794" s="97"/>
      <c r="L794" s="97"/>
      <c r="M794" s="97"/>
      <c r="N794" s="97"/>
      <c r="O794" s="97"/>
      <c r="P794" s="97"/>
      <c r="Q794" s="97"/>
      <c r="R794" s="97"/>
      <c r="S794" s="97"/>
      <c r="T794" s="97"/>
      <c r="U794" s="97"/>
      <c r="V794" s="97"/>
      <c r="W794" s="97"/>
      <c r="X794" s="97"/>
      <c r="Y794" s="97"/>
      <c r="Z794" s="97"/>
    </row>
    <row r="795" spans="1:26">
      <c r="A795" s="97"/>
      <c r="B795" s="97"/>
      <c r="C795" s="97"/>
      <c r="D795" s="97"/>
      <c r="E795" s="97"/>
      <c r="F795" s="97"/>
      <c r="G795" s="97"/>
      <c r="H795" s="97"/>
      <c r="I795" s="97"/>
      <c r="J795" s="97"/>
      <c r="K795" s="97"/>
      <c r="L795" s="97"/>
      <c r="M795" s="97"/>
      <c r="N795" s="97"/>
      <c r="O795" s="97"/>
      <c r="P795" s="97"/>
      <c r="Q795" s="97"/>
      <c r="R795" s="97"/>
      <c r="S795" s="97"/>
      <c r="T795" s="97"/>
      <c r="U795" s="97"/>
      <c r="V795" s="97"/>
      <c r="W795" s="97"/>
      <c r="X795" s="97"/>
      <c r="Y795" s="97"/>
      <c r="Z795" s="97"/>
    </row>
    <row r="796" spans="1:26">
      <c r="A796" s="97"/>
      <c r="B796" s="97"/>
      <c r="C796" s="97"/>
      <c r="D796" s="97"/>
      <c r="E796" s="97"/>
      <c r="F796" s="97"/>
      <c r="G796" s="97"/>
      <c r="H796" s="97"/>
      <c r="I796" s="97"/>
      <c r="J796" s="97"/>
      <c r="K796" s="97"/>
      <c r="L796" s="97"/>
      <c r="M796" s="97"/>
      <c r="N796" s="97"/>
      <c r="O796" s="97"/>
      <c r="P796" s="97"/>
      <c r="Q796" s="97"/>
      <c r="R796" s="97"/>
      <c r="S796" s="97"/>
      <c r="T796" s="97"/>
      <c r="U796" s="97"/>
      <c r="V796" s="97"/>
      <c r="W796" s="97"/>
      <c r="X796" s="97"/>
      <c r="Y796" s="97"/>
      <c r="Z796" s="97"/>
    </row>
    <row r="797" spans="1:26">
      <c r="A797" s="97"/>
      <c r="B797" s="97"/>
      <c r="C797" s="97"/>
      <c r="D797" s="97"/>
      <c r="E797" s="97"/>
      <c r="F797" s="97"/>
      <c r="G797" s="97"/>
      <c r="H797" s="97"/>
      <c r="I797" s="97"/>
      <c r="J797" s="97"/>
      <c r="K797" s="97"/>
      <c r="L797" s="97"/>
      <c r="M797" s="97"/>
      <c r="N797" s="97"/>
      <c r="O797" s="97"/>
      <c r="P797" s="97"/>
      <c r="Q797" s="97"/>
      <c r="R797" s="97"/>
      <c r="S797" s="97"/>
      <c r="T797" s="97"/>
      <c r="U797" s="97"/>
      <c r="V797" s="97"/>
      <c r="W797" s="97"/>
      <c r="X797" s="97"/>
      <c r="Y797" s="97"/>
      <c r="Z797" s="97"/>
    </row>
    <row r="798" spans="1:26">
      <c r="A798" s="97"/>
      <c r="B798" s="97"/>
      <c r="C798" s="97"/>
      <c r="D798" s="97"/>
      <c r="E798" s="97"/>
      <c r="F798" s="97"/>
      <c r="G798" s="97"/>
      <c r="H798" s="97"/>
      <c r="I798" s="97"/>
      <c r="J798" s="97"/>
      <c r="K798" s="97"/>
      <c r="L798" s="97"/>
      <c r="M798" s="97"/>
      <c r="N798" s="97"/>
      <c r="O798" s="97"/>
      <c r="P798" s="97"/>
      <c r="Q798" s="97"/>
      <c r="R798" s="97"/>
      <c r="S798" s="97"/>
      <c r="T798" s="97"/>
      <c r="U798" s="97"/>
      <c r="V798" s="97"/>
      <c r="W798" s="97"/>
      <c r="X798" s="97"/>
      <c r="Y798" s="97"/>
      <c r="Z798" s="97"/>
    </row>
    <row r="799" spans="1:26">
      <c r="A799" s="97"/>
      <c r="B799" s="97"/>
      <c r="C799" s="97"/>
      <c r="D799" s="97"/>
      <c r="E799" s="97"/>
      <c r="F799" s="97"/>
      <c r="G799" s="97"/>
      <c r="H799" s="97"/>
      <c r="I799" s="97"/>
      <c r="J799" s="97"/>
      <c r="K799" s="97"/>
      <c r="L799" s="97"/>
      <c r="M799" s="97"/>
      <c r="N799" s="97"/>
      <c r="O799" s="97"/>
      <c r="P799" s="97"/>
      <c r="Q799" s="97"/>
      <c r="R799" s="97"/>
      <c r="S799" s="97"/>
      <c r="T799" s="97"/>
      <c r="U799" s="97"/>
      <c r="V799" s="97"/>
      <c r="W799" s="97"/>
      <c r="X799" s="97"/>
      <c r="Y799" s="97"/>
      <c r="Z799" s="97"/>
    </row>
    <row r="800" spans="1:26">
      <c r="A800" s="97"/>
      <c r="B800" s="97"/>
      <c r="C800" s="97"/>
      <c r="D800" s="97"/>
      <c r="E800" s="97"/>
      <c r="F800" s="97"/>
      <c r="G800" s="97"/>
      <c r="H800" s="97"/>
      <c r="I800" s="97"/>
      <c r="J800" s="97"/>
      <c r="K800" s="97"/>
      <c r="L800" s="97"/>
      <c r="M800" s="97"/>
      <c r="N800" s="97"/>
      <c r="O800" s="97"/>
      <c r="P800" s="97"/>
      <c r="Q800" s="97"/>
      <c r="R800" s="97"/>
      <c r="S800" s="97"/>
      <c r="T800" s="97"/>
      <c r="U800" s="97"/>
      <c r="V800" s="97"/>
      <c r="W800" s="97"/>
      <c r="X800" s="97"/>
      <c r="Y800" s="97"/>
      <c r="Z800" s="97"/>
    </row>
    <row r="801" spans="1:26">
      <c r="A801" s="97"/>
      <c r="B801" s="97"/>
      <c r="C801" s="97"/>
      <c r="D801" s="97"/>
      <c r="E801" s="97"/>
      <c r="F801" s="97"/>
      <c r="G801" s="97"/>
      <c r="H801" s="97"/>
      <c r="I801" s="97"/>
      <c r="J801" s="97"/>
      <c r="K801" s="97"/>
      <c r="L801" s="97"/>
      <c r="M801" s="97"/>
      <c r="N801" s="97"/>
      <c r="O801" s="97"/>
      <c r="P801" s="97"/>
      <c r="Q801" s="97"/>
      <c r="R801" s="97"/>
      <c r="S801" s="97"/>
      <c r="T801" s="97"/>
      <c r="U801" s="97"/>
      <c r="V801" s="97"/>
      <c r="W801" s="97"/>
      <c r="X801" s="97"/>
      <c r="Y801" s="97"/>
      <c r="Z801" s="97"/>
    </row>
    <row r="802" spans="1:26">
      <c r="A802" s="97"/>
      <c r="B802" s="97"/>
      <c r="C802" s="97"/>
      <c r="D802" s="97"/>
      <c r="E802" s="97"/>
      <c r="F802" s="97"/>
      <c r="G802" s="97"/>
      <c r="H802" s="97"/>
      <c r="I802" s="97"/>
      <c r="J802" s="97"/>
      <c r="K802" s="97"/>
      <c r="L802" s="97"/>
      <c r="M802" s="97"/>
      <c r="N802" s="97"/>
      <c r="O802" s="97"/>
      <c r="P802" s="97"/>
      <c r="Q802" s="97"/>
      <c r="R802" s="97"/>
      <c r="S802" s="97"/>
      <c r="T802" s="97"/>
      <c r="U802" s="97"/>
      <c r="V802" s="97"/>
      <c r="W802" s="97"/>
      <c r="X802" s="97"/>
      <c r="Y802" s="97"/>
      <c r="Z802" s="97"/>
    </row>
    <row r="803" spans="1:26">
      <c r="A803" s="97"/>
      <c r="B803" s="97"/>
      <c r="C803" s="97"/>
      <c r="D803" s="97"/>
      <c r="E803" s="97"/>
      <c r="F803" s="97"/>
      <c r="G803" s="97"/>
      <c r="H803" s="97"/>
      <c r="I803" s="97"/>
      <c r="J803" s="97"/>
      <c r="K803" s="97"/>
      <c r="L803" s="97"/>
      <c r="M803" s="97"/>
      <c r="N803" s="97"/>
      <c r="O803" s="97"/>
      <c r="P803" s="97"/>
      <c r="Q803" s="97"/>
      <c r="R803" s="97"/>
      <c r="S803" s="97"/>
      <c r="T803" s="97"/>
      <c r="U803" s="97"/>
      <c r="V803" s="97"/>
      <c r="W803" s="97"/>
      <c r="X803" s="97"/>
      <c r="Y803" s="97"/>
      <c r="Z803" s="97"/>
    </row>
    <row r="804" spans="1:26">
      <c r="A804" s="97"/>
      <c r="B804" s="97"/>
      <c r="C804" s="97"/>
      <c r="D804" s="97"/>
      <c r="E804" s="97"/>
      <c r="F804" s="97"/>
      <c r="G804" s="97"/>
      <c r="H804" s="97"/>
      <c r="I804" s="97"/>
      <c r="J804" s="97"/>
      <c r="K804" s="97"/>
      <c r="L804" s="97"/>
      <c r="M804" s="97"/>
      <c r="N804" s="97"/>
      <c r="O804" s="97"/>
      <c r="P804" s="97"/>
      <c r="Q804" s="97"/>
      <c r="R804" s="97"/>
      <c r="S804" s="97"/>
      <c r="T804" s="97"/>
      <c r="U804" s="97"/>
      <c r="V804" s="97"/>
      <c r="W804" s="97"/>
      <c r="X804" s="97"/>
      <c r="Y804" s="97"/>
      <c r="Z804" s="97"/>
    </row>
    <row r="805" spans="1:26">
      <c r="A805" s="97"/>
      <c r="B805" s="97"/>
      <c r="C805" s="97"/>
      <c r="D805" s="97"/>
      <c r="E805" s="97"/>
      <c r="F805" s="97"/>
      <c r="G805" s="97"/>
      <c r="H805" s="97"/>
      <c r="I805" s="97"/>
      <c r="J805" s="97"/>
      <c r="K805" s="97"/>
      <c r="L805" s="97"/>
      <c r="M805" s="97"/>
      <c r="N805" s="97"/>
      <c r="O805" s="97"/>
      <c r="P805" s="97"/>
      <c r="Q805" s="97"/>
      <c r="R805" s="97"/>
      <c r="S805" s="97"/>
      <c r="T805" s="97"/>
      <c r="U805" s="97"/>
      <c r="V805" s="97"/>
      <c r="W805" s="97"/>
      <c r="X805" s="97"/>
      <c r="Y805" s="97"/>
      <c r="Z805" s="97"/>
    </row>
    <row r="806" spans="1:26">
      <c r="A806" s="97"/>
      <c r="B806" s="97"/>
      <c r="C806" s="97"/>
      <c r="D806" s="97"/>
      <c r="E806" s="97"/>
      <c r="F806" s="97"/>
      <c r="G806" s="97"/>
      <c r="H806" s="97"/>
      <c r="I806" s="97"/>
      <c r="J806" s="97"/>
      <c r="K806" s="97"/>
      <c r="L806" s="97"/>
      <c r="M806" s="97"/>
      <c r="N806" s="97"/>
      <c r="O806" s="97"/>
      <c r="P806" s="97"/>
      <c r="Q806" s="97"/>
      <c r="R806" s="97"/>
      <c r="S806" s="97"/>
      <c r="T806" s="97"/>
      <c r="U806" s="97"/>
      <c r="V806" s="97"/>
      <c r="W806" s="97"/>
      <c r="X806" s="97"/>
      <c r="Y806" s="97"/>
      <c r="Z806" s="97"/>
    </row>
    <row r="807" spans="1:26">
      <c r="A807" s="97"/>
      <c r="B807" s="97"/>
      <c r="C807" s="97"/>
      <c r="D807" s="97"/>
      <c r="E807" s="97"/>
      <c r="F807" s="97"/>
      <c r="G807" s="97"/>
      <c r="H807" s="97"/>
      <c r="I807" s="97"/>
      <c r="J807" s="97"/>
      <c r="K807" s="97"/>
      <c r="L807" s="97"/>
      <c r="M807" s="97"/>
      <c r="N807" s="97"/>
      <c r="O807" s="97"/>
      <c r="P807" s="97"/>
      <c r="Q807" s="97"/>
      <c r="R807" s="97"/>
      <c r="S807" s="97"/>
      <c r="T807" s="97"/>
      <c r="U807" s="97"/>
      <c r="V807" s="97"/>
      <c r="W807" s="97"/>
      <c r="X807" s="97"/>
      <c r="Y807" s="97"/>
      <c r="Z807" s="97"/>
    </row>
    <row r="808" spans="1:26">
      <c r="A808" s="97"/>
      <c r="B808" s="97"/>
      <c r="C808" s="97"/>
      <c r="D808" s="97"/>
      <c r="E808" s="97"/>
      <c r="F808" s="97"/>
      <c r="G808" s="97"/>
      <c r="H808" s="97"/>
      <c r="I808" s="97"/>
      <c r="J808" s="97"/>
      <c r="K808" s="97"/>
      <c r="L808" s="97"/>
      <c r="M808" s="97"/>
      <c r="N808" s="97"/>
      <c r="O808" s="97"/>
      <c r="P808" s="97"/>
      <c r="Q808" s="97"/>
      <c r="R808" s="97"/>
      <c r="S808" s="97"/>
      <c r="T808" s="97"/>
      <c r="U808" s="97"/>
      <c r="V808" s="97"/>
      <c r="W808" s="97"/>
      <c r="X808" s="97"/>
      <c r="Y808" s="97"/>
      <c r="Z808" s="97"/>
    </row>
    <row r="809" spans="1:26">
      <c r="A809" s="97"/>
      <c r="B809" s="97"/>
      <c r="C809" s="97"/>
      <c r="D809" s="97"/>
      <c r="E809" s="97"/>
      <c r="F809" s="97"/>
      <c r="G809" s="97"/>
      <c r="H809" s="97"/>
      <c r="I809" s="97"/>
      <c r="J809" s="97"/>
      <c r="K809" s="97"/>
      <c r="L809" s="97"/>
      <c r="M809" s="97"/>
      <c r="N809" s="97"/>
      <c r="O809" s="97"/>
      <c r="P809" s="97"/>
      <c r="Q809" s="97"/>
      <c r="R809" s="97"/>
      <c r="S809" s="97"/>
      <c r="T809" s="97"/>
      <c r="U809" s="97"/>
      <c r="V809" s="97"/>
      <c r="W809" s="97"/>
      <c r="X809" s="97"/>
      <c r="Y809" s="97"/>
      <c r="Z809" s="97"/>
    </row>
    <row r="810" spans="1:26">
      <c r="A810" s="97"/>
      <c r="B810" s="97"/>
      <c r="C810" s="97"/>
      <c r="D810" s="97"/>
      <c r="E810" s="97"/>
      <c r="F810" s="97"/>
      <c r="G810" s="97"/>
      <c r="H810" s="97"/>
      <c r="I810" s="97"/>
      <c r="J810" s="97"/>
      <c r="K810" s="97"/>
      <c r="L810" s="97"/>
      <c r="M810" s="97"/>
      <c r="N810" s="97"/>
      <c r="O810" s="97"/>
      <c r="P810" s="97"/>
      <c r="Q810" s="97"/>
      <c r="R810" s="97"/>
      <c r="S810" s="97"/>
      <c r="T810" s="97"/>
      <c r="U810" s="97"/>
      <c r="V810" s="97"/>
      <c r="W810" s="97"/>
      <c r="X810" s="97"/>
      <c r="Y810" s="97"/>
      <c r="Z810" s="97"/>
    </row>
    <row r="811" spans="1:26">
      <c r="A811" s="97"/>
      <c r="B811" s="97"/>
      <c r="C811" s="97"/>
      <c r="D811" s="97"/>
      <c r="E811" s="97"/>
      <c r="F811" s="97"/>
      <c r="G811" s="97"/>
      <c r="H811" s="97"/>
      <c r="I811" s="97"/>
      <c r="J811" s="97"/>
      <c r="K811" s="97"/>
      <c r="L811" s="97"/>
      <c r="M811" s="97"/>
      <c r="N811" s="97"/>
      <c r="O811" s="97"/>
      <c r="P811" s="97"/>
      <c r="Q811" s="97"/>
      <c r="R811" s="97"/>
      <c r="S811" s="97"/>
      <c r="T811" s="97"/>
      <c r="U811" s="97"/>
      <c r="V811" s="97"/>
      <c r="W811" s="97"/>
      <c r="X811" s="97"/>
      <c r="Y811" s="97"/>
      <c r="Z811" s="97"/>
    </row>
    <row r="812" spans="1:26">
      <c r="A812" s="97"/>
      <c r="B812" s="97"/>
      <c r="C812" s="97"/>
      <c r="D812" s="97"/>
      <c r="E812" s="97"/>
      <c r="F812" s="97"/>
      <c r="G812" s="97"/>
      <c r="H812" s="97"/>
      <c r="I812" s="97"/>
      <c r="J812" s="97"/>
      <c r="K812" s="97"/>
      <c r="L812" s="97"/>
      <c r="M812" s="97"/>
      <c r="N812" s="97"/>
      <c r="O812" s="97"/>
      <c r="P812" s="97"/>
      <c r="Q812" s="97"/>
      <c r="R812" s="97"/>
      <c r="S812" s="97"/>
      <c r="T812" s="97"/>
      <c r="U812" s="97"/>
      <c r="V812" s="97"/>
      <c r="W812" s="97"/>
      <c r="X812" s="97"/>
      <c r="Y812" s="97"/>
      <c r="Z812" s="97"/>
    </row>
    <row r="813" spans="1:26">
      <c r="A813" s="97"/>
      <c r="B813" s="97"/>
      <c r="C813" s="97"/>
      <c r="D813" s="97"/>
      <c r="E813" s="97"/>
      <c r="F813" s="97"/>
      <c r="G813" s="97"/>
      <c r="H813" s="97"/>
      <c r="I813" s="97"/>
      <c r="J813" s="97"/>
      <c r="K813" s="97"/>
      <c r="L813" s="97"/>
      <c r="M813" s="97"/>
      <c r="N813" s="97"/>
      <c r="O813" s="97"/>
      <c r="P813" s="97"/>
      <c r="Q813" s="97"/>
      <c r="R813" s="97"/>
      <c r="S813" s="97"/>
      <c r="T813" s="97"/>
      <c r="U813" s="97"/>
      <c r="V813" s="97"/>
      <c r="W813" s="97"/>
      <c r="X813" s="97"/>
      <c r="Y813" s="97"/>
      <c r="Z813" s="97"/>
    </row>
    <row r="814" spans="1:26">
      <c r="A814" s="97"/>
      <c r="B814" s="97"/>
      <c r="C814" s="97"/>
      <c r="D814" s="97"/>
      <c r="E814" s="97"/>
      <c r="F814" s="97"/>
      <c r="G814" s="97"/>
      <c r="H814" s="97"/>
      <c r="I814" s="97"/>
      <c r="J814" s="97"/>
      <c r="K814" s="97"/>
      <c r="L814" s="97"/>
      <c r="M814" s="97"/>
      <c r="N814" s="97"/>
      <c r="O814" s="97"/>
      <c r="P814" s="97"/>
      <c r="Q814" s="97"/>
      <c r="R814" s="97"/>
      <c r="S814" s="97"/>
      <c r="T814" s="97"/>
      <c r="U814" s="97"/>
      <c r="V814" s="97"/>
      <c r="W814" s="97"/>
      <c r="X814" s="97"/>
      <c r="Y814" s="97"/>
      <c r="Z814" s="97"/>
    </row>
    <row r="815" spans="1:26">
      <c r="A815" s="97"/>
      <c r="B815" s="97"/>
      <c r="C815" s="97"/>
      <c r="D815" s="97"/>
      <c r="E815" s="97"/>
      <c r="F815" s="97"/>
      <c r="G815" s="97"/>
      <c r="H815" s="97"/>
      <c r="I815" s="97"/>
      <c r="J815" s="97"/>
      <c r="K815" s="97"/>
      <c r="L815" s="97"/>
      <c r="M815" s="97"/>
      <c r="N815" s="97"/>
      <c r="O815" s="97"/>
      <c r="P815" s="97"/>
      <c r="Q815" s="97"/>
      <c r="R815" s="97"/>
      <c r="S815" s="97"/>
      <c r="T815" s="97"/>
      <c r="U815" s="97"/>
      <c r="V815" s="97"/>
      <c r="W815" s="97"/>
      <c r="X815" s="97"/>
      <c r="Y815" s="97"/>
      <c r="Z815" s="97"/>
    </row>
    <row r="816" spans="1:26">
      <c r="A816" s="97"/>
      <c r="B816" s="97"/>
      <c r="C816" s="97"/>
      <c r="D816" s="97"/>
      <c r="E816" s="97"/>
      <c r="F816" s="97"/>
      <c r="G816" s="97"/>
      <c r="H816" s="97"/>
      <c r="I816" s="97"/>
      <c r="J816" s="97"/>
      <c r="K816" s="97"/>
      <c r="L816" s="97"/>
      <c r="M816" s="97"/>
      <c r="N816" s="97"/>
      <c r="O816" s="97"/>
      <c r="P816" s="97"/>
      <c r="Q816" s="97"/>
      <c r="R816" s="97"/>
      <c r="S816" s="97"/>
      <c r="T816" s="97"/>
      <c r="U816" s="97"/>
      <c r="V816" s="97"/>
      <c r="W816" s="97"/>
      <c r="X816" s="97"/>
      <c r="Y816" s="97"/>
      <c r="Z816" s="97"/>
    </row>
    <row r="817" spans="1:26">
      <c r="A817" s="97"/>
      <c r="B817" s="97"/>
      <c r="C817" s="97"/>
      <c r="D817" s="97"/>
      <c r="E817" s="97"/>
      <c r="F817" s="97"/>
      <c r="G817" s="97"/>
      <c r="H817" s="97"/>
      <c r="I817" s="97"/>
      <c r="J817" s="97"/>
      <c r="K817" s="97"/>
      <c r="L817" s="97"/>
      <c r="M817" s="97"/>
      <c r="N817" s="97"/>
      <c r="O817" s="97"/>
      <c r="P817" s="97"/>
      <c r="Q817" s="97"/>
      <c r="R817" s="97"/>
      <c r="S817" s="97"/>
      <c r="T817" s="97"/>
      <c r="U817" s="97"/>
      <c r="V817" s="97"/>
      <c r="W817" s="97"/>
      <c r="X817" s="97"/>
      <c r="Y817" s="97"/>
      <c r="Z817" s="97"/>
    </row>
    <row r="818" spans="1:26">
      <c r="A818" s="97"/>
      <c r="B818" s="97"/>
      <c r="C818" s="97"/>
      <c r="D818" s="97"/>
      <c r="E818" s="97"/>
      <c r="F818" s="97"/>
      <c r="G818" s="97"/>
      <c r="H818" s="97"/>
      <c r="I818" s="97"/>
      <c r="J818" s="97"/>
      <c r="K818" s="97"/>
      <c r="L818" s="97"/>
      <c r="M818" s="97"/>
      <c r="N818" s="97"/>
      <c r="O818" s="97"/>
      <c r="P818" s="97"/>
      <c r="Q818" s="97"/>
      <c r="R818" s="97"/>
      <c r="S818" s="97"/>
      <c r="T818" s="97"/>
      <c r="U818" s="97"/>
      <c r="V818" s="97"/>
      <c r="W818" s="97"/>
      <c r="X818" s="97"/>
      <c r="Y818" s="97"/>
      <c r="Z818" s="97"/>
    </row>
    <row r="819" spans="1:26">
      <c r="A819" s="97"/>
      <c r="B819" s="97"/>
      <c r="C819" s="97"/>
      <c r="D819" s="97"/>
      <c r="E819" s="97"/>
      <c r="F819" s="97"/>
      <c r="G819" s="97"/>
      <c r="H819" s="97"/>
      <c r="I819" s="97"/>
      <c r="J819" s="97"/>
      <c r="K819" s="97"/>
      <c r="L819" s="97"/>
      <c r="M819" s="97"/>
      <c r="N819" s="97"/>
      <c r="O819" s="97"/>
      <c r="P819" s="97"/>
      <c r="Q819" s="97"/>
      <c r="R819" s="97"/>
      <c r="S819" s="97"/>
      <c r="T819" s="97"/>
      <c r="U819" s="97"/>
      <c r="V819" s="97"/>
      <c r="W819" s="97"/>
      <c r="X819" s="97"/>
      <c r="Y819" s="97"/>
      <c r="Z819" s="97"/>
    </row>
    <row r="820" spans="1:26">
      <c r="A820" s="97"/>
      <c r="B820" s="97"/>
      <c r="C820" s="97"/>
      <c r="D820" s="97"/>
      <c r="E820" s="97"/>
      <c r="F820" s="97"/>
      <c r="G820" s="97"/>
      <c r="H820" s="97"/>
      <c r="I820" s="97"/>
      <c r="J820" s="97"/>
      <c r="K820" s="97"/>
      <c r="L820" s="97"/>
      <c r="M820" s="97"/>
      <c r="N820" s="97"/>
      <c r="O820" s="97"/>
      <c r="P820" s="97"/>
      <c r="Q820" s="97"/>
      <c r="R820" s="97"/>
      <c r="S820" s="97"/>
      <c r="T820" s="97"/>
      <c r="U820" s="97"/>
      <c r="V820" s="97"/>
      <c r="W820" s="97"/>
      <c r="X820" s="97"/>
      <c r="Y820" s="97"/>
      <c r="Z820" s="97"/>
    </row>
    <row r="821" spans="1:26">
      <c r="A821" s="97"/>
      <c r="B821" s="97"/>
      <c r="C821" s="97"/>
      <c r="D821" s="97"/>
      <c r="E821" s="97"/>
      <c r="F821" s="97"/>
      <c r="G821" s="97"/>
      <c r="H821" s="97"/>
      <c r="I821" s="97"/>
      <c r="J821" s="97"/>
      <c r="K821" s="97"/>
      <c r="L821" s="97"/>
      <c r="M821" s="97"/>
      <c r="N821" s="97"/>
      <c r="O821" s="97"/>
      <c r="P821" s="97"/>
      <c r="Q821" s="97"/>
      <c r="R821" s="97"/>
      <c r="S821" s="97"/>
      <c r="T821" s="97"/>
      <c r="U821" s="97"/>
      <c r="V821" s="97"/>
      <c r="W821" s="97"/>
      <c r="X821" s="97"/>
      <c r="Y821" s="97"/>
      <c r="Z821" s="97"/>
    </row>
    <row r="822" spans="1:26">
      <c r="A822" s="97"/>
      <c r="B822" s="97"/>
      <c r="C822" s="97"/>
      <c r="D822" s="97"/>
      <c r="E822" s="97"/>
      <c r="F822" s="97"/>
      <c r="G822" s="97"/>
      <c r="H822" s="97"/>
      <c r="I822" s="97"/>
      <c r="J822" s="97"/>
      <c r="K822" s="97"/>
      <c r="L822" s="97"/>
      <c r="M822" s="97"/>
      <c r="N822" s="97"/>
      <c r="O822" s="97"/>
      <c r="P822" s="97"/>
      <c r="Q822" s="97"/>
      <c r="R822" s="97"/>
      <c r="S822" s="97"/>
      <c r="T822" s="97"/>
      <c r="U822" s="97"/>
      <c r="V822" s="97"/>
      <c r="W822" s="97"/>
      <c r="X822" s="97"/>
      <c r="Y822" s="97"/>
      <c r="Z822" s="97"/>
    </row>
    <row r="823" spans="1:26">
      <c r="A823" s="97"/>
      <c r="B823" s="97"/>
      <c r="C823" s="97"/>
      <c r="D823" s="97"/>
      <c r="E823" s="97"/>
      <c r="F823" s="97"/>
      <c r="G823" s="97"/>
      <c r="H823" s="97"/>
      <c r="I823" s="97"/>
      <c r="J823" s="97"/>
      <c r="K823" s="97"/>
      <c r="L823" s="97"/>
      <c r="M823" s="97"/>
      <c r="N823" s="97"/>
      <c r="O823" s="97"/>
      <c r="P823" s="97"/>
      <c r="Q823" s="97"/>
      <c r="R823" s="97"/>
      <c r="S823" s="97"/>
      <c r="T823" s="97"/>
      <c r="U823" s="97"/>
      <c r="V823" s="97"/>
      <c r="W823" s="97"/>
      <c r="X823" s="97"/>
      <c r="Y823" s="97"/>
      <c r="Z823" s="97"/>
    </row>
    <row r="824" spans="1:26">
      <c r="A824" s="97"/>
      <c r="B824" s="97"/>
      <c r="C824" s="97"/>
      <c r="D824" s="97"/>
      <c r="E824" s="97"/>
      <c r="F824" s="97"/>
      <c r="G824" s="97"/>
      <c r="H824" s="97"/>
      <c r="I824" s="97"/>
      <c r="J824" s="97"/>
      <c r="K824" s="97"/>
      <c r="L824" s="97"/>
      <c r="M824" s="97"/>
      <c r="N824" s="97"/>
      <c r="O824" s="97"/>
      <c r="P824" s="97"/>
      <c r="Q824" s="97"/>
      <c r="R824" s="97"/>
      <c r="S824" s="97"/>
      <c r="T824" s="97"/>
      <c r="U824" s="97"/>
      <c r="V824" s="97"/>
      <c r="W824" s="97"/>
      <c r="X824" s="97"/>
      <c r="Y824" s="97"/>
      <c r="Z824" s="97"/>
    </row>
    <row r="825" spans="1:26">
      <c r="A825" s="97"/>
      <c r="B825" s="97"/>
      <c r="C825" s="97"/>
      <c r="D825" s="97"/>
      <c r="E825" s="97"/>
      <c r="F825" s="97"/>
      <c r="G825" s="97"/>
      <c r="H825" s="97"/>
      <c r="I825" s="97"/>
      <c r="J825" s="97"/>
      <c r="K825" s="97"/>
      <c r="L825" s="97"/>
      <c r="M825" s="97"/>
      <c r="N825" s="97"/>
      <c r="O825" s="97"/>
      <c r="P825" s="97"/>
      <c r="Q825" s="97"/>
      <c r="R825" s="97"/>
      <c r="S825" s="97"/>
      <c r="T825" s="97"/>
      <c r="U825" s="97"/>
      <c r="V825" s="97"/>
      <c r="W825" s="97"/>
      <c r="X825" s="97"/>
      <c r="Y825" s="97"/>
      <c r="Z825" s="97"/>
    </row>
    <row r="826" spans="1:26">
      <c r="A826" s="97"/>
      <c r="B826" s="97"/>
      <c r="C826" s="97"/>
      <c r="D826" s="97"/>
      <c r="E826" s="97"/>
      <c r="F826" s="97"/>
      <c r="G826" s="97"/>
      <c r="H826" s="97"/>
      <c r="I826" s="97"/>
      <c r="J826" s="97"/>
      <c r="K826" s="97"/>
      <c r="L826" s="97"/>
      <c r="M826" s="97"/>
      <c r="N826" s="97"/>
      <c r="O826" s="97"/>
      <c r="P826" s="97"/>
      <c r="Q826" s="97"/>
      <c r="R826" s="97"/>
      <c r="S826" s="97"/>
      <c r="T826" s="97"/>
      <c r="U826" s="97"/>
      <c r="V826" s="97"/>
      <c r="W826" s="97"/>
      <c r="X826" s="97"/>
      <c r="Y826" s="97"/>
      <c r="Z826" s="97"/>
    </row>
    <row r="827" spans="1:26">
      <c r="A827" s="97"/>
      <c r="B827" s="97"/>
      <c r="C827" s="97"/>
      <c r="D827" s="97"/>
      <c r="E827" s="97"/>
      <c r="F827" s="97"/>
      <c r="G827" s="97"/>
      <c r="H827" s="97"/>
      <c r="I827" s="97"/>
      <c r="J827" s="97"/>
      <c r="K827" s="97"/>
      <c r="L827" s="97"/>
      <c r="M827" s="97"/>
      <c r="N827" s="97"/>
      <c r="O827" s="97"/>
      <c r="P827" s="97"/>
      <c r="Q827" s="97"/>
      <c r="R827" s="97"/>
      <c r="S827" s="97"/>
      <c r="T827" s="97"/>
      <c r="U827" s="97"/>
      <c r="V827" s="97"/>
      <c r="W827" s="97"/>
      <c r="X827" s="97"/>
      <c r="Y827" s="97"/>
      <c r="Z827" s="97"/>
    </row>
    <row r="828" spans="1:26">
      <c r="A828" s="97"/>
      <c r="B828" s="97"/>
      <c r="C828" s="97"/>
      <c r="D828" s="97"/>
      <c r="E828" s="97"/>
      <c r="F828" s="97"/>
      <c r="G828" s="97"/>
      <c r="H828" s="97"/>
      <c r="I828" s="97"/>
      <c r="J828" s="97"/>
      <c r="K828" s="97"/>
      <c r="L828" s="97"/>
      <c r="M828" s="97"/>
      <c r="N828" s="97"/>
      <c r="O828" s="97"/>
      <c r="P828" s="97"/>
      <c r="Q828" s="97"/>
      <c r="R828" s="97"/>
      <c r="S828" s="97"/>
      <c r="T828" s="97"/>
      <c r="U828" s="97"/>
      <c r="V828" s="97"/>
      <c r="W828" s="97"/>
      <c r="X828" s="97"/>
      <c r="Y828" s="97"/>
      <c r="Z828" s="97"/>
    </row>
    <row r="829" spans="1:26">
      <c r="A829" s="97"/>
      <c r="B829" s="97"/>
      <c r="C829" s="97"/>
      <c r="D829" s="97"/>
      <c r="E829" s="97"/>
      <c r="F829" s="97"/>
      <c r="G829" s="97"/>
      <c r="H829" s="97"/>
      <c r="I829" s="97"/>
      <c r="J829" s="97"/>
      <c r="K829" s="97"/>
      <c r="L829" s="97"/>
      <c r="M829" s="97"/>
      <c r="N829" s="97"/>
      <c r="O829" s="97"/>
      <c r="P829" s="97"/>
      <c r="Q829" s="97"/>
      <c r="R829" s="97"/>
      <c r="S829" s="97"/>
      <c r="T829" s="97"/>
      <c r="U829" s="97"/>
      <c r="V829" s="97"/>
      <c r="W829" s="97"/>
      <c r="X829" s="97"/>
      <c r="Y829" s="97"/>
      <c r="Z829" s="97"/>
    </row>
    <row r="830" spans="1:26">
      <c r="A830" s="97"/>
      <c r="B830" s="97"/>
      <c r="C830" s="97"/>
      <c r="D830" s="97"/>
      <c r="E830" s="97"/>
      <c r="F830" s="97"/>
      <c r="G830" s="97"/>
      <c r="H830" s="97"/>
      <c r="I830" s="97"/>
      <c r="J830" s="97"/>
      <c r="K830" s="97"/>
      <c r="L830" s="97"/>
      <c r="M830" s="97"/>
      <c r="N830" s="97"/>
      <c r="O830" s="97"/>
      <c r="P830" s="97"/>
      <c r="Q830" s="97"/>
      <c r="R830" s="97"/>
      <c r="S830" s="97"/>
      <c r="T830" s="97"/>
      <c r="U830" s="97"/>
      <c r="V830" s="97"/>
      <c r="W830" s="97"/>
      <c r="X830" s="97"/>
      <c r="Y830" s="97"/>
      <c r="Z830" s="97"/>
    </row>
    <row r="831" spans="1:26">
      <c r="A831" s="97"/>
      <c r="B831" s="97"/>
      <c r="C831" s="97"/>
      <c r="D831" s="97"/>
      <c r="E831" s="97"/>
      <c r="F831" s="97"/>
      <c r="G831" s="97"/>
      <c r="H831" s="97"/>
      <c r="I831" s="97"/>
      <c r="J831" s="97"/>
      <c r="K831" s="97"/>
      <c r="L831" s="97"/>
      <c r="M831" s="97"/>
      <c r="N831" s="97"/>
      <c r="O831" s="97"/>
      <c r="P831" s="97"/>
      <c r="Q831" s="97"/>
      <c r="R831" s="97"/>
      <c r="S831" s="97"/>
      <c r="T831" s="97"/>
      <c r="U831" s="97"/>
      <c r="V831" s="97"/>
      <c r="W831" s="97"/>
      <c r="X831" s="97"/>
      <c r="Y831" s="97"/>
      <c r="Z831" s="97"/>
    </row>
    <row r="832" spans="1:26">
      <c r="A832" s="97"/>
      <c r="B832" s="97"/>
      <c r="C832" s="97"/>
      <c r="D832" s="97"/>
      <c r="E832" s="97"/>
      <c r="F832" s="97"/>
      <c r="G832" s="97"/>
      <c r="H832" s="97"/>
      <c r="I832" s="97"/>
      <c r="J832" s="97"/>
      <c r="K832" s="97"/>
      <c r="L832" s="97"/>
      <c r="M832" s="97"/>
      <c r="N832" s="97"/>
      <c r="O832" s="97"/>
      <c r="P832" s="97"/>
      <c r="Q832" s="97"/>
      <c r="R832" s="97"/>
      <c r="S832" s="97"/>
      <c r="T832" s="97"/>
      <c r="U832" s="97"/>
      <c r="V832" s="97"/>
      <c r="W832" s="97"/>
      <c r="X832" s="97"/>
      <c r="Y832" s="97"/>
      <c r="Z832" s="97"/>
    </row>
    <row r="833" spans="1:26">
      <c r="A833" s="97"/>
      <c r="B833" s="97"/>
      <c r="C833" s="97"/>
      <c r="D833" s="97"/>
      <c r="E833" s="97"/>
      <c r="F833" s="97"/>
      <c r="G833" s="97"/>
      <c r="H833" s="97"/>
      <c r="I833" s="97"/>
      <c r="J833" s="97"/>
      <c r="K833" s="97"/>
      <c r="L833" s="97"/>
      <c r="M833" s="97"/>
      <c r="N833" s="97"/>
      <c r="O833" s="97"/>
      <c r="P833" s="97"/>
      <c r="Q833" s="97"/>
      <c r="R833" s="97"/>
      <c r="S833" s="97"/>
      <c r="T833" s="97"/>
      <c r="U833" s="97"/>
      <c r="V833" s="97"/>
      <c r="W833" s="97"/>
      <c r="X833" s="97"/>
      <c r="Y833" s="97"/>
      <c r="Z833" s="97"/>
    </row>
    <row r="834" spans="1:26">
      <c r="A834" s="97"/>
      <c r="B834" s="97"/>
      <c r="C834" s="97"/>
      <c r="D834" s="97"/>
      <c r="E834" s="97"/>
      <c r="F834" s="97"/>
      <c r="G834" s="97"/>
      <c r="H834" s="97"/>
      <c r="I834" s="97"/>
      <c r="J834" s="97"/>
      <c r="K834" s="97"/>
      <c r="L834" s="97"/>
      <c r="M834" s="97"/>
      <c r="N834" s="97"/>
      <c r="O834" s="97"/>
      <c r="P834" s="97"/>
      <c r="Q834" s="97"/>
      <c r="R834" s="97"/>
      <c r="S834" s="97"/>
      <c r="T834" s="97"/>
      <c r="U834" s="97"/>
      <c r="V834" s="97"/>
      <c r="W834" s="97"/>
      <c r="X834" s="97"/>
      <c r="Y834" s="97"/>
      <c r="Z834" s="97"/>
    </row>
    <row r="835" spans="1:26">
      <c r="A835" s="97"/>
      <c r="B835" s="97"/>
      <c r="C835" s="97"/>
      <c r="D835" s="97"/>
      <c r="E835" s="97"/>
      <c r="F835" s="97"/>
      <c r="G835" s="97"/>
      <c r="H835" s="97"/>
      <c r="I835" s="97"/>
      <c r="J835" s="97"/>
      <c r="K835" s="97"/>
      <c r="L835" s="97"/>
      <c r="M835" s="97"/>
      <c r="N835" s="97"/>
      <c r="O835" s="97"/>
      <c r="P835" s="97"/>
      <c r="Q835" s="97"/>
      <c r="R835" s="97"/>
      <c r="S835" s="97"/>
      <c r="T835" s="97"/>
      <c r="U835" s="97"/>
      <c r="V835" s="97"/>
      <c r="W835" s="97"/>
      <c r="X835" s="97"/>
      <c r="Y835" s="97"/>
      <c r="Z835" s="97"/>
    </row>
    <row r="836" spans="1:26">
      <c r="A836" s="97"/>
      <c r="B836" s="97"/>
      <c r="C836" s="97"/>
      <c r="D836" s="97"/>
      <c r="E836" s="97"/>
      <c r="F836" s="97"/>
      <c r="G836" s="97"/>
      <c r="H836" s="97"/>
      <c r="I836" s="97"/>
      <c r="J836" s="97"/>
      <c r="K836" s="97"/>
      <c r="L836" s="97"/>
      <c r="M836" s="97"/>
      <c r="N836" s="97"/>
      <c r="O836" s="97"/>
      <c r="P836" s="97"/>
      <c r="Q836" s="97"/>
      <c r="R836" s="97"/>
      <c r="S836" s="97"/>
      <c r="T836" s="97"/>
      <c r="U836" s="97"/>
      <c r="V836" s="97"/>
      <c r="W836" s="97"/>
      <c r="X836" s="97"/>
      <c r="Y836" s="97"/>
      <c r="Z836" s="97"/>
    </row>
    <row r="837" spans="1:26">
      <c r="A837" s="97"/>
      <c r="B837" s="97"/>
      <c r="C837" s="97"/>
      <c r="D837" s="97"/>
      <c r="E837" s="97"/>
      <c r="F837" s="97"/>
      <c r="G837" s="97"/>
      <c r="H837" s="97"/>
      <c r="I837" s="97"/>
      <c r="J837" s="97"/>
      <c r="K837" s="97"/>
      <c r="L837" s="97"/>
      <c r="M837" s="97"/>
      <c r="N837" s="97"/>
      <c r="O837" s="97"/>
      <c r="P837" s="97"/>
      <c r="Q837" s="97"/>
      <c r="R837" s="97"/>
      <c r="S837" s="97"/>
      <c r="T837" s="97"/>
      <c r="U837" s="97"/>
      <c r="V837" s="97"/>
      <c r="W837" s="97"/>
      <c r="X837" s="97"/>
      <c r="Y837" s="97"/>
      <c r="Z837" s="97"/>
    </row>
    <row r="838" spans="1:26">
      <c r="A838" s="97"/>
      <c r="B838" s="97"/>
      <c r="C838" s="97"/>
      <c r="D838" s="97"/>
      <c r="E838" s="97"/>
      <c r="F838" s="97"/>
      <c r="G838" s="97"/>
      <c r="H838" s="97"/>
      <c r="I838" s="97"/>
      <c r="J838" s="97"/>
      <c r="K838" s="97"/>
      <c r="L838" s="97"/>
      <c r="M838" s="97"/>
      <c r="N838" s="97"/>
      <c r="O838" s="97"/>
      <c r="P838" s="97"/>
      <c r="Q838" s="97"/>
      <c r="R838" s="97"/>
      <c r="S838" s="97"/>
      <c r="T838" s="97"/>
      <c r="U838" s="97"/>
      <c r="V838" s="97"/>
      <c r="W838" s="97"/>
      <c r="X838" s="97"/>
      <c r="Y838" s="97"/>
      <c r="Z838" s="97"/>
    </row>
    <row r="839" spans="1:26">
      <c r="A839" s="97"/>
      <c r="B839" s="97"/>
      <c r="C839" s="97"/>
      <c r="D839" s="97"/>
      <c r="E839" s="97"/>
      <c r="F839" s="97"/>
      <c r="G839" s="97"/>
      <c r="H839" s="97"/>
      <c r="I839" s="97"/>
      <c r="J839" s="97"/>
      <c r="K839" s="97"/>
      <c r="L839" s="97"/>
      <c r="M839" s="97"/>
      <c r="N839" s="97"/>
      <c r="O839" s="97"/>
      <c r="P839" s="97"/>
      <c r="Q839" s="97"/>
      <c r="R839" s="97"/>
      <c r="S839" s="97"/>
      <c r="T839" s="97"/>
      <c r="U839" s="97"/>
      <c r="V839" s="97"/>
      <c r="W839" s="97"/>
      <c r="X839" s="97"/>
      <c r="Y839" s="97"/>
      <c r="Z839" s="97"/>
    </row>
    <row r="840" spans="1:26">
      <c r="A840" s="97"/>
      <c r="B840" s="97"/>
      <c r="C840" s="97"/>
      <c r="D840" s="97"/>
      <c r="E840" s="97"/>
      <c r="F840" s="97"/>
      <c r="G840" s="97"/>
      <c r="H840" s="97"/>
      <c r="I840" s="97"/>
      <c r="J840" s="97"/>
      <c r="K840" s="97"/>
      <c r="L840" s="97"/>
      <c r="M840" s="97"/>
      <c r="N840" s="97"/>
      <c r="O840" s="97"/>
      <c r="P840" s="97"/>
      <c r="Q840" s="97"/>
      <c r="R840" s="97"/>
      <c r="S840" s="97"/>
      <c r="T840" s="97"/>
      <c r="U840" s="97"/>
      <c r="V840" s="97"/>
      <c r="W840" s="97"/>
      <c r="X840" s="97"/>
      <c r="Y840" s="97"/>
      <c r="Z840" s="97"/>
    </row>
    <row r="841" spans="1:26">
      <c r="A841" s="97"/>
      <c r="B841" s="97"/>
      <c r="C841" s="97"/>
      <c r="D841" s="97"/>
      <c r="E841" s="97"/>
      <c r="F841" s="97"/>
      <c r="G841" s="97"/>
      <c r="H841" s="97"/>
      <c r="I841" s="97"/>
      <c r="J841" s="97"/>
      <c r="K841" s="97"/>
      <c r="L841" s="97"/>
      <c r="M841" s="97"/>
      <c r="N841" s="97"/>
      <c r="O841" s="97"/>
      <c r="P841" s="97"/>
      <c r="Q841" s="97"/>
      <c r="R841" s="97"/>
      <c r="S841" s="97"/>
      <c r="T841" s="97"/>
      <c r="U841" s="97"/>
      <c r="V841" s="97"/>
      <c r="W841" s="97"/>
      <c r="X841" s="97"/>
      <c r="Y841" s="97"/>
      <c r="Z841" s="97"/>
    </row>
    <row r="842" spans="1:26">
      <c r="A842" s="97"/>
      <c r="B842" s="97"/>
      <c r="C842" s="97"/>
      <c r="D842" s="97"/>
      <c r="E842" s="97"/>
      <c r="F842" s="97"/>
      <c r="G842" s="97"/>
      <c r="H842" s="97"/>
      <c r="I842" s="97"/>
      <c r="J842" s="97"/>
      <c r="K842" s="97"/>
      <c r="L842" s="97"/>
      <c r="M842" s="97"/>
      <c r="N842" s="97"/>
      <c r="O842" s="97"/>
      <c r="P842" s="97"/>
      <c r="Q842" s="97"/>
      <c r="R842" s="97"/>
      <c r="S842" s="97"/>
      <c r="T842" s="97"/>
      <c r="U842" s="97"/>
      <c r="V842" s="97"/>
      <c r="W842" s="97"/>
      <c r="X842" s="97"/>
      <c r="Y842" s="97"/>
      <c r="Z842" s="97"/>
    </row>
    <row r="843" spans="1:26">
      <c r="A843" s="97"/>
      <c r="B843" s="97"/>
      <c r="C843" s="97"/>
      <c r="D843" s="97"/>
      <c r="E843" s="97"/>
      <c r="F843" s="97"/>
      <c r="G843" s="97"/>
      <c r="H843" s="97"/>
      <c r="I843" s="97"/>
      <c r="J843" s="97"/>
      <c r="K843" s="97"/>
      <c r="L843" s="97"/>
      <c r="M843" s="97"/>
      <c r="N843" s="97"/>
      <c r="O843" s="97"/>
      <c r="P843" s="97"/>
      <c r="Q843" s="97"/>
      <c r="R843" s="97"/>
      <c r="S843" s="97"/>
      <c r="T843" s="97"/>
      <c r="U843" s="97"/>
      <c r="V843" s="97"/>
      <c r="W843" s="97"/>
      <c r="X843" s="97"/>
      <c r="Y843" s="97"/>
      <c r="Z843" s="97"/>
    </row>
    <row r="844" spans="1:26">
      <c r="A844" s="97"/>
      <c r="B844" s="97"/>
      <c r="C844" s="97"/>
      <c r="D844" s="97"/>
      <c r="E844" s="97"/>
      <c r="F844" s="97"/>
      <c r="G844" s="97"/>
      <c r="H844" s="97"/>
      <c r="I844" s="97"/>
      <c r="J844" s="97"/>
      <c r="K844" s="97"/>
      <c r="L844" s="97"/>
      <c r="M844" s="97"/>
      <c r="N844" s="97"/>
      <c r="O844" s="97"/>
      <c r="P844" s="97"/>
      <c r="Q844" s="97"/>
      <c r="R844" s="97"/>
      <c r="S844" s="97"/>
      <c r="T844" s="97"/>
      <c r="U844" s="97"/>
      <c r="V844" s="97"/>
      <c r="W844" s="97"/>
      <c r="X844" s="97"/>
      <c r="Y844" s="97"/>
      <c r="Z844" s="97"/>
    </row>
    <row r="845" spans="1:26">
      <c r="A845" s="97"/>
      <c r="B845" s="97"/>
      <c r="C845" s="97"/>
      <c r="D845" s="97"/>
      <c r="E845" s="97"/>
      <c r="F845" s="97"/>
      <c r="G845" s="97"/>
      <c r="H845" s="97"/>
      <c r="I845" s="97"/>
      <c r="J845" s="97"/>
      <c r="K845" s="97"/>
      <c r="L845" s="97"/>
      <c r="M845" s="97"/>
      <c r="N845" s="97"/>
      <c r="O845" s="97"/>
      <c r="P845" s="97"/>
      <c r="Q845" s="97"/>
      <c r="R845" s="97"/>
      <c r="S845" s="97"/>
      <c r="T845" s="97"/>
      <c r="U845" s="97"/>
      <c r="V845" s="97"/>
      <c r="W845" s="97"/>
      <c r="X845" s="97"/>
      <c r="Y845" s="97"/>
      <c r="Z845" s="97"/>
    </row>
    <row r="846" spans="1:26">
      <c r="A846" s="97"/>
      <c r="B846" s="97"/>
      <c r="C846" s="97"/>
      <c r="D846" s="97"/>
      <c r="E846" s="97"/>
      <c r="F846" s="97"/>
      <c r="G846" s="97"/>
      <c r="H846" s="97"/>
      <c r="I846" s="97"/>
      <c r="J846" s="97"/>
      <c r="K846" s="97"/>
      <c r="L846" s="97"/>
      <c r="M846" s="97"/>
      <c r="N846" s="97"/>
      <c r="O846" s="97"/>
      <c r="P846" s="97"/>
      <c r="Q846" s="97"/>
      <c r="R846" s="97"/>
      <c r="S846" s="97"/>
      <c r="T846" s="97"/>
      <c r="U846" s="97"/>
      <c r="V846" s="97"/>
      <c r="W846" s="97"/>
      <c r="X846" s="97"/>
      <c r="Y846" s="97"/>
      <c r="Z846" s="97"/>
    </row>
    <row r="847" spans="1:26">
      <c r="A847" s="97"/>
      <c r="B847" s="97"/>
      <c r="C847" s="97"/>
      <c r="D847" s="97"/>
      <c r="E847" s="97"/>
      <c r="F847" s="97"/>
      <c r="G847" s="97"/>
      <c r="H847" s="97"/>
      <c r="I847" s="97"/>
      <c r="J847" s="97"/>
      <c r="K847" s="97"/>
      <c r="L847" s="97"/>
      <c r="M847" s="97"/>
      <c r="N847" s="97"/>
      <c r="O847" s="97"/>
      <c r="P847" s="97"/>
      <c r="Q847" s="97"/>
      <c r="R847" s="97"/>
      <c r="S847" s="97"/>
      <c r="T847" s="97"/>
      <c r="U847" s="97"/>
      <c r="V847" s="97"/>
      <c r="W847" s="97"/>
      <c r="X847" s="97"/>
      <c r="Y847" s="97"/>
      <c r="Z847" s="97"/>
    </row>
    <row r="848" spans="1:26">
      <c r="A848" s="97"/>
      <c r="B848" s="97"/>
      <c r="C848" s="97"/>
      <c r="D848" s="97"/>
      <c r="E848" s="97"/>
      <c r="F848" s="97"/>
      <c r="G848" s="97"/>
      <c r="H848" s="97"/>
      <c r="I848" s="97"/>
      <c r="J848" s="97"/>
      <c r="K848" s="97"/>
      <c r="L848" s="97"/>
      <c r="M848" s="97"/>
      <c r="N848" s="97"/>
      <c r="O848" s="97"/>
      <c r="P848" s="97"/>
      <c r="Q848" s="97"/>
      <c r="R848" s="97"/>
      <c r="S848" s="97"/>
      <c r="T848" s="97"/>
      <c r="U848" s="97"/>
      <c r="V848" s="97"/>
      <c r="W848" s="97"/>
      <c r="X848" s="97"/>
      <c r="Y848" s="97"/>
      <c r="Z848" s="97"/>
    </row>
    <row r="849" spans="1:26">
      <c r="A849" s="97"/>
      <c r="B849" s="97"/>
      <c r="C849" s="97"/>
      <c r="D849" s="97"/>
      <c r="E849" s="97"/>
      <c r="F849" s="97"/>
      <c r="G849" s="97"/>
      <c r="H849" s="97"/>
      <c r="I849" s="97"/>
      <c r="J849" s="97"/>
      <c r="K849" s="97"/>
      <c r="L849" s="97"/>
      <c r="M849" s="97"/>
      <c r="N849" s="97"/>
      <c r="O849" s="97"/>
      <c r="P849" s="97"/>
      <c r="Q849" s="97"/>
      <c r="R849" s="97"/>
      <c r="S849" s="97"/>
      <c r="T849" s="97"/>
      <c r="U849" s="97"/>
      <c r="V849" s="97"/>
      <c r="W849" s="97"/>
      <c r="X849" s="97"/>
      <c r="Y849" s="97"/>
      <c r="Z849" s="97"/>
    </row>
    <row r="850" spans="1:26">
      <c r="A850" s="97"/>
      <c r="B850" s="97"/>
      <c r="C850" s="97"/>
      <c r="D850" s="97"/>
      <c r="E850" s="97"/>
      <c r="F850" s="97"/>
      <c r="G850" s="97"/>
      <c r="H850" s="97"/>
      <c r="I850" s="97"/>
      <c r="J850" s="97"/>
      <c r="K850" s="97"/>
      <c r="L850" s="97"/>
      <c r="M850" s="97"/>
      <c r="N850" s="97"/>
      <c r="O850" s="97"/>
      <c r="P850" s="97"/>
      <c r="Q850" s="97"/>
      <c r="R850" s="97"/>
      <c r="S850" s="97"/>
      <c r="T850" s="97"/>
      <c r="U850" s="97"/>
      <c r="V850" s="97"/>
      <c r="W850" s="97"/>
      <c r="X850" s="97"/>
      <c r="Y850" s="97"/>
      <c r="Z850" s="97"/>
    </row>
    <row r="851" spans="1:26">
      <c r="A851" s="97"/>
      <c r="B851" s="97"/>
      <c r="C851" s="97"/>
      <c r="D851" s="97"/>
      <c r="E851" s="97"/>
      <c r="F851" s="97"/>
      <c r="G851" s="97"/>
      <c r="H851" s="97"/>
      <c r="I851" s="97"/>
      <c r="J851" s="97"/>
      <c r="K851" s="97"/>
      <c r="L851" s="97"/>
      <c r="M851" s="97"/>
      <c r="N851" s="97"/>
      <c r="O851" s="97"/>
      <c r="P851" s="97"/>
      <c r="Q851" s="97"/>
      <c r="R851" s="97"/>
      <c r="S851" s="97"/>
      <c r="T851" s="97"/>
      <c r="U851" s="97"/>
      <c r="V851" s="97"/>
      <c r="W851" s="97"/>
      <c r="X851" s="97"/>
      <c r="Y851" s="97"/>
      <c r="Z851" s="97"/>
    </row>
    <row r="852" spans="1:26">
      <c r="A852" s="97"/>
      <c r="B852" s="97"/>
      <c r="C852" s="97"/>
      <c r="D852" s="97"/>
      <c r="E852" s="97"/>
      <c r="F852" s="97"/>
      <c r="G852" s="97"/>
      <c r="H852" s="97"/>
      <c r="I852" s="97"/>
      <c r="J852" s="97"/>
      <c r="K852" s="97"/>
      <c r="L852" s="97"/>
      <c r="M852" s="97"/>
      <c r="N852" s="97"/>
      <c r="O852" s="97"/>
      <c r="P852" s="97"/>
      <c r="Q852" s="97"/>
      <c r="R852" s="97"/>
      <c r="S852" s="97"/>
      <c r="T852" s="97"/>
      <c r="U852" s="97"/>
      <c r="V852" s="97"/>
      <c r="W852" s="97"/>
      <c r="X852" s="97"/>
      <c r="Y852" s="97"/>
      <c r="Z852" s="97"/>
    </row>
    <row r="853" spans="1:26">
      <c r="A853" s="97"/>
      <c r="B853" s="97"/>
      <c r="C853" s="97"/>
      <c r="D853" s="97"/>
      <c r="E853" s="97"/>
      <c r="F853" s="97"/>
      <c r="G853" s="97"/>
      <c r="H853" s="97"/>
      <c r="I853" s="97"/>
      <c r="J853" s="97"/>
      <c r="K853" s="97"/>
      <c r="L853" s="97"/>
      <c r="M853" s="97"/>
      <c r="N853" s="97"/>
      <c r="O853" s="97"/>
      <c r="P853" s="97"/>
      <c r="Q853" s="97"/>
      <c r="R853" s="97"/>
      <c r="S853" s="97"/>
      <c r="T853" s="97"/>
      <c r="U853" s="97"/>
      <c r="V853" s="97"/>
      <c r="W853" s="97"/>
      <c r="X853" s="97"/>
      <c r="Y853" s="97"/>
      <c r="Z853" s="97"/>
    </row>
    <row r="854" spans="1:26">
      <c r="A854" s="97"/>
      <c r="B854" s="97"/>
      <c r="C854" s="97"/>
      <c r="D854" s="97"/>
      <c r="E854" s="97"/>
      <c r="F854" s="97"/>
      <c r="G854" s="97"/>
      <c r="H854" s="97"/>
      <c r="I854" s="97"/>
      <c r="J854" s="97"/>
      <c r="K854" s="97"/>
      <c r="L854" s="97"/>
      <c r="M854" s="97"/>
      <c r="N854" s="97"/>
      <c r="O854" s="97"/>
      <c r="P854" s="97"/>
      <c r="Q854" s="97"/>
      <c r="R854" s="97"/>
      <c r="S854" s="97"/>
      <c r="T854" s="97"/>
      <c r="U854" s="97"/>
      <c r="V854" s="97"/>
      <c r="W854" s="97"/>
      <c r="X854" s="97"/>
      <c r="Y854" s="97"/>
      <c r="Z854" s="97"/>
    </row>
    <row r="855" spans="1:26">
      <c r="A855" s="97"/>
      <c r="B855" s="97"/>
      <c r="C855" s="97"/>
      <c r="D855" s="97"/>
      <c r="E855" s="97"/>
      <c r="F855" s="97"/>
      <c r="G855" s="97"/>
      <c r="H855" s="97"/>
      <c r="I855" s="97"/>
      <c r="J855" s="97"/>
      <c r="K855" s="97"/>
      <c r="L855" s="97"/>
      <c r="M855" s="97"/>
      <c r="N855" s="97"/>
      <c r="O855" s="97"/>
      <c r="P855" s="97"/>
      <c r="Q855" s="97"/>
      <c r="R855" s="97"/>
      <c r="S855" s="97"/>
      <c r="T855" s="97"/>
      <c r="U855" s="97"/>
      <c r="V855" s="97"/>
      <c r="W855" s="97"/>
      <c r="X855" s="97"/>
      <c r="Y855" s="97"/>
      <c r="Z855" s="97"/>
    </row>
    <row r="856" spans="1:26">
      <c r="A856" s="97"/>
      <c r="B856" s="97"/>
      <c r="C856" s="97"/>
      <c r="D856" s="97"/>
      <c r="E856" s="97"/>
      <c r="F856" s="97"/>
      <c r="G856" s="97"/>
      <c r="H856" s="97"/>
      <c r="I856" s="97"/>
      <c r="J856" s="97"/>
      <c r="K856" s="97"/>
      <c r="L856" s="97"/>
      <c r="M856" s="97"/>
      <c r="N856" s="97"/>
      <c r="O856" s="97"/>
      <c r="P856" s="97"/>
      <c r="Q856" s="97"/>
      <c r="R856" s="97"/>
      <c r="S856" s="97"/>
      <c r="T856" s="97"/>
      <c r="U856" s="97"/>
      <c r="V856" s="97"/>
      <c r="W856" s="97"/>
      <c r="X856" s="97"/>
      <c r="Y856" s="97"/>
      <c r="Z856" s="97"/>
    </row>
    <row r="857" spans="1:26">
      <c r="A857" s="97"/>
      <c r="B857" s="97"/>
      <c r="C857" s="97"/>
      <c r="D857" s="97"/>
      <c r="E857" s="97"/>
      <c r="F857" s="97"/>
      <c r="G857" s="97"/>
      <c r="H857" s="97"/>
      <c r="I857" s="97"/>
      <c r="J857" s="97"/>
      <c r="K857" s="97"/>
      <c r="L857" s="97"/>
      <c r="M857" s="97"/>
      <c r="N857" s="97"/>
      <c r="O857" s="97"/>
      <c r="P857" s="97"/>
      <c r="Q857" s="97"/>
      <c r="R857" s="97"/>
      <c r="S857" s="97"/>
      <c r="T857" s="97"/>
      <c r="U857" s="97"/>
      <c r="V857" s="97"/>
      <c r="W857" s="97"/>
      <c r="X857" s="97"/>
      <c r="Y857" s="97"/>
      <c r="Z857" s="97"/>
    </row>
    <row r="858" spans="1:26">
      <c r="A858" s="97"/>
      <c r="B858" s="97"/>
      <c r="C858" s="97"/>
      <c r="D858" s="97"/>
      <c r="E858" s="97"/>
      <c r="F858" s="97"/>
      <c r="G858" s="97"/>
      <c r="H858" s="97"/>
      <c r="I858" s="97"/>
      <c r="J858" s="97"/>
      <c r="K858" s="97"/>
      <c r="L858" s="97"/>
      <c r="M858" s="97"/>
      <c r="N858" s="97"/>
      <c r="O858" s="97"/>
      <c r="P858" s="97"/>
      <c r="Q858" s="97"/>
      <c r="R858" s="97"/>
      <c r="S858" s="97"/>
      <c r="T858" s="97"/>
      <c r="U858" s="97"/>
      <c r="V858" s="97"/>
      <c r="W858" s="97"/>
      <c r="X858" s="97"/>
      <c r="Y858" s="97"/>
      <c r="Z858" s="97"/>
    </row>
    <row r="859" spans="1:26">
      <c r="A859" s="97"/>
      <c r="B859" s="97"/>
      <c r="C859" s="97"/>
      <c r="D859" s="97"/>
      <c r="E859" s="97"/>
      <c r="F859" s="97"/>
      <c r="G859" s="97"/>
      <c r="H859" s="97"/>
      <c r="I859" s="97"/>
      <c r="J859" s="97"/>
      <c r="K859" s="97"/>
      <c r="L859" s="97"/>
      <c r="M859" s="97"/>
      <c r="N859" s="97"/>
      <c r="O859" s="97"/>
      <c r="P859" s="97"/>
      <c r="Q859" s="97"/>
      <c r="R859" s="97"/>
      <c r="S859" s="97"/>
      <c r="T859" s="97"/>
      <c r="U859" s="97"/>
      <c r="V859" s="97"/>
      <c r="W859" s="97"/>
      <c r="X859" s="97"/>
      <c r="Y859" s="97"/>
      <c r="Z859" s="97"/>
    </row>
    <row r="860" spans="1:26">
      <c r="A860" s="97"/>
      <c r="B860" s="97"/>
      <c r="C860" s="97"/>
      <c r="D860" s="97"/>
      <c r="E860" s="97"/>
      <c r="F860" s="97"/>
      <c r="G860" s="97"/>
      <c r="H860" s="97"/>
      <c r="I860" s="97"/>
      <c r="J860" s="97"/>
      <c r="K860" s="97"/>
      <c r="L860" s="97"/>
      <c r="M860" s="97"/>
      <c r="N860" s="97"/>
      <c r="O860" s="97"/>
      <c r="P860" s="97"/>
      <c r="Q860" s="97"/>
      <c r="R860" s="97"/>
      <c r="S860" s="97"/>
      <c r="T860" s="97"/>
      <c r="U860" s="97"/>
      <c r="V860" s="97"/>
      <c r="W860" s="97"/>
      <c r="X860" s="97"/>
      <c r="Y860" s="97"/>
      <c r="Z860" s="97"/>
    </row>
    <row r="861" spans="1:26">
      <c r="A861" s="97"/>
      <c r="B861" s="97"/>
      <c r="C861" s="97"/>
      <c r="D861" s="97"/>
      <c r="E861" s="97"/>
      <c r="F861" s="97"/>
      <c r="G861" s="97"/>
      <c r="H861" s="97"/>
      <c r="I861" s="97"/>
      <c r="J861" s="97"/>
      <c r="K861" s="97"/>
      <c r="L861" s="97"/>
      <c r="M861" s="97"/>
      <c r="N861" s="97"/>
      <c r="O861" s="97"/>
      <c r="P861" s="97"/>
      <c r="Q861" s="97"/>
      <c r="R861" s="97"/>
      <c r="S861" s="97"/>
      <c r="T861" s="97"/>
      <c r="U861" s="97"/>
      <c r="V861" s="97"/>
      <c r="W861" s="97"/>
      <c r="X861" s="97"/>
      <c r="Y861" s="97"/>
      <c r="Z861" s="97"/>
    </row>
    <row r="862" spans="1:26">
      <c r="A862" s="97"/>
      <c r="B862" s="97"/>
      <c r="C862" s="97"/>
      <c r="D862" s="97"/>
      <c r="E862" s="97"/>
      <c r="F862" s="97"/>
      <c r="G862" s="97"/>
      <c r="H862" s="97"/>
      <c r="I862" s="97"/>
      <c r="J862" s="97"/>
      <c r="K862" s="97"/>
      <c r="L862" s="97"/>
      <c r="M862" s="97"/>
      <c r="N862" s="97"/>
      <c r="O862" s="97"/>
      <c r="P862" s="97"/>
      <c r="Q862" s="97"/>
      <c r="R862" s="97"/>
      <c r="S862" s="97"/>
      <c r="T862" s="97"/>
      <c r="U862" s="97"/>
      <c r="V862" s="97"/>
      <c r="W862" s="97"/>
      <c r="X862" s="97"/>
      <c r="Y862" s="97"/>
      <c r="Z862" s="97"/>
    </row>
    <row r="863" spans="1:26">
      <c r="A863" s="97"/>
      <c r="B863" s="97"/>
      <c r="C863" s="97"/>
      <c r="D863" s="97"/>
      <c r="E863" s="97"/>
      <c r="F863" s="97"/>
      <c r="G863" s="97"/>
      <c r="H863" s="97"/>
      <c r="I863" s="97"/>
      <c r="J863" s="97"/>
      <c r="K863" s="97"/>
      <c r="L863" s="97"/>
      <c r="M863" s="97"/>
      <c r="N863" s="97"/>
      <c r="O863" s="97"/>
      <c r="P863" s="97"/>
      <c r="Q863" s="97"/>
      <c r="R863" s="97"/>
      <c r="S863" s="97"/>
      <c r="T863" s="97"/>
      <c r="U863" s="97"/>
      <c r="V863" s="97"/>
      <c r="W863" s="97"/>
      <c r="X863" s="97"/>
      <c r="Y863" s="97"/>
      <c r="Z863" s="97"/>
    </row>
    <row r="864" spans="1:26">
      <c r="A864" s="97"/>
      <c r="B864" s="97"/>
      <c r="C864" s="97"/>
      <c r="D864" s="97"/>
      <c r="E864" s="97"/>
      <c r="F864" s="97"/>
      <c r="G864" s="97"/>
      <c r="H864" s="97"/>
      <c r="I864" s="97"/>
      <c r="J864" s="97"/>
      <c r="K864" s="97"/>
      <c r="L864" s="97"/>
      <c r="M864" s="97"/>
      <c r="N864" s="97"/>
      <c r="O864" s="97"/>
      <c r="P864" s="97"/>
      <c r="Q864" s="97"/>
      <c r="R864" s="97"/>
      <c r="S864" s="97"/>
      <c r="T864" s="97"/>
      <c r="U864" s="97"/>
      <c r="V864" s="97"/>
      <c r="W864" s="97"/>
      <c r="X864" s="97"/>
      <c r="Y864" s="97"/>
      <c r="Z864" s="97"/>
    </row>
    <row r="865" spans="1:26">
      <c r="A865" s="97"/>
      <c r="B865" s="97"/>
      <c r="C865" s="97"/>
      <c r="D865" s="97"/>
      <c r="E865" s="97"/>
      <c r="F865" s="97"/>
      <c r="G865" s="97"/>
      <c r="H865" s="97"/>
      <c r="I865" s="97"/>
      <c r="J865" s="97"/>
      <c r="K865" s="97"/>
      <c r="L865" s="97"/>
      <c r="M865" s="97"/>
      <c r="N865" s="97"/>
      <c r="O865" s="97"/>
      <c r="P865" s="97"/>
      <c r="Q865" s="97"/>
      <c r="R865" s="97"/>
      <c r="S865" s="97"/>
      <c r="T865" s="97"/>
      <c r="U865" s="97"/>
      <c r="V865" s="97"/>
      <c r="W865" s="97"/>
      <c r="X865" s="97"/>
      <c r="Y865" s="97"/>
      <c r="Z865" s="97"/>
    </row>
    <row r="866" spans="1:26">
      <c r="A866" s="97"/>
      <c r="B866" s="97"/>
      <c r="C866" s="97"/>
      <c r="D866" s="97"/>
      <c r="E866" s="97"/>
      <c r="F866" s="97"/>
      <c r="G866" s="97"/>
      <c r="H866" s="97"/>
      <c r="I866" s="97"/>
      <c r="J866" s="97"/>
      <c r="K866" s="97"/>
      <c r="L866" s="97"/>
      <c r="M866" s="97"/>
      <c r="N866" s="97"/>
      <c r="O866" s="97"/>
      <c r="P866" s="97"/>
      <c r="Q866" s="97"/>
      <c r="R866" s="97"/>
      <c r="S866" s="97"/>
      <c r="T866" s="97"/>
      <c r="U866" s="97"/>
      <c r="V866" s="97"/>
      <c r="W866" s="97"/>
      <c r="X866" s="97"/>
      <c r="Y866" s="97"/>
      <c r="Z866" s="97"/>
    </row>
    <row r="867" spans="1:26">
      <c r="A867" s="97"/>
      <c r="B867" s="97"/>
      <c r="C867" s="97"/>
      <c r="D867" s="97"/>
      <c r="E867" s="97"/>
      <c r="F867" s="97"/>
      <c r="G867" s="97"/>
      <c r="H867" s="97"/>
      <c r="I867" s="97"/>
      <c r="J867" s="97"/>
      <c r="K867" s="97"/>
      <c r="L867" s="97"/>
      <c r="M867" s="97"/>
      <c r="N867" s="97"/>
      <c r="O867" s="97"/>
      <c r="P867" s="97"/>
      <c r="Q867" s="97"/>
      <c r="R867" s="97"/>
      <c r="S867" s="97"/>
      <c r="T867" s="97"/>
      <c r="U867" s="97"/>
      <c r="V867" s="97"/>
      <c r="W867" s="97"/>
      <c r="X867" s="97"/>
      <c r="Y867" s="97"/>
      <c r="Z867" s="97"/>
    </row>
    <row r="868" spans="1:26">
      <c r="A868" s="97"/>
      <c r="B868" s="97"/>
      <c r="C868" s="97"/>
      <c r="D868" s="97"/>
      <c r="E868" s="97"/>
      <c r="F868" s="97"/>
      <c r="G868" s="97"/>
      <c r="H868" s="97"/>
      <c r="I868" s="97"/>
      <c r="J868" s="97"/>
      <c r="K868" s="97"/>
      <c r="L868" s="97"/>
      <c r="M868" s="97"/>
      <c r="N868" s="97"/>
      <c r="O868" s="97"/>
      <c r="P868" s="97"/>
      <c r="Q868" s="97"/>
      <c r="R868" s="97"/>
      <c r="S868" s="97"/>
      <c r="T868" s="97"/>
      <c r="U868" s="97"/>
      <c r="V868" s="97"/>
      <c r="W868" s="97"/>
      <c r="X868" s="97"/>
      <c r="Y868" s="97"/>
      <c r="Z868" s="97"/>
    </row>
    <row r="869" spans="1:26">
      <c r="A869" s="97"/>
      <c r="B869" s="97"/>
      <c r="C869" s="97"/>
      <c r="D869" s="97"/>
      <c r="E869" s="97"/>
      <c r="F869" s="97"/>
      <c r="G869" s="97"/>
      <c r="H869" s="97"/>
      <c r="I869" s="97"/>
      <c r="J869" s="97"/>
      <c r="K869" s="97"/>
      <c r="L869" s="97"/>
      <c r="M869" s="97"/>
      <c r="N869" s="97"/>
      <c r="O869" s="97"/>
      <c r="P869" s="97"/>
      <c r="Q869" s="97"/>
      <c r="R869" s="97"/>
      <c r="S869" s="97"/>
      <c r="T869" s="97"/>
      <c r="U869" s="97"/>
      <c r="V869" s="97"/>
      <c r="W869" s="97"/>
      <c r="X869" s="97"/>
      <c r="Y869" s="97"/>
      <c r="Z869" s="97"/>
    </row>
    <row r="870" spans="1:26">
      <c r="A870" s="97"/>
      <c r="B870" s="97"/>
      <c r="C870" s="97"/>
      <c r="D870" s="97"/>
      <c r="E870" s="97"/>
      <c r="F870" s="97"/>
      <c r="G870" s="97"/>
      <c r="H870" s="97"/>
      <c r="I870" s="97"/>
      <c r="J870" s="97"/>
      <c r="K870" s="97"/>
      <c r="L870" s="97"/>
      <c r="M870" s="97"/>
      <c r="N870" s="97"/>
      <c r="O870" s="97"/>
      <c r="P870" s="97"/>
      <c r="Q870" s="97"/>
      <c r="R870" s="97"/>
      <c r="S870" s="97"/>
      <c r="T870" s="97"/>
      <c r="U870" s="97"/>
      <c r="V870" s="97"/>
      <c r="W870" s="97"/>
      <c r="X870" s="97"/>
      <c r="Y870" s="97"/>
      <c r="Z870" s="97"/>
    </row>
    <row r="871" spans="1:26">
      <c r="A871" s="97"/>
      <c r="B871" s="97"/>
      <c r="C871" s="97"/>
      <c r="D871" s="97"/>
      <c r="E871" s="97"/>
      <c r="F871" s="97"/>
      <c r="G871" s="97"/>
      <c r="H871" s="97"/>
      <c r="I871" s="97"/>
      <c r="J871" s="97"/>
      <c r="K871" s="97"/>
      <c r="L871" s="97"/>
      <c r="M871" s="97"/>
      <c r="N871" s="97"/>
      <c r="O871" s="97"/>
      <c r="P871" s="97"/>
      <c r="Q871" s="97"/>
      <c r="R871" s="97"/>
      <c r="S871" s="97"/>
      <c r="T871" s="97"/>
      <c r="U871" s="97"/>
      <c r="V871" s="97"/>
      <c r="W871" s="97"/>
      <c r="X871" s="97"/>
      <c r="Y871" s="97"/>
      <c r="Z871" s="97"/>
    </row>
    <row r="872" spans="1:26">
      <c r="A872" s="97"/>
      <c r="B872" s="97"/>
      <c r="C872" s="97"/>
      <c r="D872" s="97"/>
      <c r="E872" s="97"/>
      <c r="F872" s="97"/>
      <c r="G872" s="97"/>
      <c r="H872" s="97"/>
      <c r="I872" s="97"/>
      <c r="J872" s="97"/>
      <c r="K872" s="97"/>
      <c r="L872" s="97"/>
      <c r="M872" s="97"/>
      <c r="N872" s="97"/>
      <c r="O872" s="97"/>
      <c r="P872" s="97"/>
      <c r="Q872" s="97"/>
      <c r="R872" s="97"/>
      <c r="S872" s="97"/>
      <c r="T872" s="97"/>
      <c r="U872" s="97"/>
      <c r="V872" s="97"/>
      <c r="W872" s="97"/>
      <c r="X872" s="97"/>
      <c r="Y872" s="97"/>
      <c r="Z872" s="97"/>
    </row>
    <row r="873" spans="1:26">
      <c r="A873" s="97"/>
      <c r="B873" s="97"/>
      <c r="C873" s="97"/>
      <c r="D873" s="97"/>
      <c r="E873" s="97"/>
      <c r="F873" s="97"/>
      <c r="G873" s="97"/>
      <c r="H873" s="97"/>
      <c r="I873" s="97"/>
      <c r="J873" s="97"/>
      <c r="K873" s="97"/>
      <c r="L873" s="97"/>
      <c r="M873" s="97"/>
      <c r="N873" s="97"/>
      <c r="O873" s="97"/>
      <c r="P873" s="97"/>
      <c r="Q873" s="97"/>
      <c r="R873" s="97"/>
      <c r="S873" s="97"/>
      <c r="T873" s="97"/>
      <c r="U873" s="97"/>
      <c r="V873" s="97"/>
      <c r="W873" s="97"/>
      <c r="X873" s="97"/>
      <c r="Y873" s="97"/>
      <c r="Z873" s="97"/>
    </row>
    <row r="874" spans="1:26">
      <c r="A874" s="97"/>
      <c r="B874" s="97"/>
      <c r="C874" s="97"/>
      <c r="D874" s="97"/>
      <c r="E874" s="97"/>
      <c r="F874" s="97"/>
      <c r="G874" s="97"/>
      <c r="H874" s="97"/>
      <c r="I874" s="97"/>
      <c r="J874" s="97"/>
      <c r="K874" s="97"/>
      <c r="L874" s="97"/>
      <c r="M874" s="97"/>
      <c r="N874" s="97"/>
      <c r="O874" s="97"/>
      <c r="P874" s="97"/>
      <c r="Q874" s="97"/>
      <c r="R874" s="97"/>
      <c r="S874" s="97"/>
      <c r="T874" s="97"/>
      <c r="U874" s="97"/>
      <c r="V874" s="97"/>
      <c r="W874" s="97"/>
      <c r="X874" s="97"/>
      <c r="Y874" s="97"/>
      <c r="Z874" s="97"/>
    </row>
    <row r="875" spans="1:26">
      <c r="A875" s="97"/>
      <c r="B875" s="97"/>
      <c r="C875" s="97"/>
      <c r="D875" s="97"/>
      <c r="E875" s="97"/>
      <c r="F875" s="97"/>
      <c r="G875" s="97"/>
      <c r="H875" s="97"/>
      <c r="I875" s="97"/>
      <c r="J875" s="97"/>
      <c r="K875" s="97"/>
      <c r="L875" s="97"/>
      <c r="M875" s="97"/>
      <c r="N875" s="97"/>
      <c r="O875" s="97"/>
      <c r="P875" s="97"/>
      <c r="Q875" s="97"/>
      <c r="R875" s="97"/>
      <c r="S875" s="97"/>
      <c r="T875" s="97"/>
      <c r="U875" s="97"/>
      <c r="V875" s="97"/>
      <c r="W875" s="97"/>
      <c r="X875" s="97"/>
      <c r="Y875" s="97"/>
      <c r="Z875" s="97"/>
    </row>
    <row r="876" spans="1:26">
      <c r="A876" s="97"/>
      <c r="B876" s="97"/>
      <c r="C876" s="97"/>
      <c r="D876" s="97"/>
      <c r="E876" s="97"/>
      <c r="F876" s="97"/>
      <c r="G876" s="97"/>
      <c r="H876" s="97"/>
      <c r="I876" s="97"/>
      <c r="J876" s="97"/>
      <c r="K876" s="97"/>
      <c r="L876" s="97"/>
      <c r="M876" s="97"/>
      <c r="N876" s="97"/>
      <c r="O876" s="97"/>
      <c r="P876" s="97"/>
      <c r="Q876" s="97"/>
      <c r="R876" s="97"/>
      <c r="S876" s="97"/>
      <c r="T876" s="97"/>
      <c r="U876" s="97"/>
      <c r="V876" s="97"/>
      <c r="W876" s="97"/>
      <c r="X876" s="97"/>
      <c r="Y876" s="97"/>
      <c r="Z876" s="97"/>
    </row>
    <row r="877" spans="1:26">
      <c r="A877" s="97"/>
      <c r="B877" s="97"/>
      <c r="C877" s="97"/>
      <c r="D877" s="97"/>
      <c r="E877" s="97"/>
      <c r="F877" s="97"/>
      <c r="G877" s="97"/>
      <c r="H877" s="97"/>
      <c r="I877" s="97"/>
      <c r="J877" s="97"/>
      <c r="K877" s="97"/>
      <c r="L877" s="97"/>
      <c r="M877" s="97"/>
      <c r="N877" s="97"/>
      <c r="O877" s="97"/>
      <c r="P877" s="97"/>
      <c r="Q877" s="97"/>
      <c r="R877" s="97"/>
      <c r="S877" s="97"/>
      <c r="T877" s="97"/>
      <c r="U877" s="97"/>
      <c r="V877" s="97"/>
      <c r="W877" s="97"/>
      <c r="X877" s="97"/>
      <c r="Y877" s="97"/>
      <c r="Z877" s="97"/>
    </row>
    <row r="878" spans="1:26">
      <c r="A878" s="97"/>
      <c r="B878" s="97"/>
      <c r="C878" s="97"/>
      <c r="D878" s="97"/>
      <c r="E878" s="97"/>
      <c r="F878" s="97"/>
      <c r="G878" s="97"/>
      <c r="H878" s="97"/>
      <c r="I878" s="97"/>
      <c r="J878" s="97"/>
      <c r="K878" s="97"/>
      <c r="L878" s="97"/>
      <c r="M878" s="97"/>
      <c r="N878" s="97"/>
      <c r="O878" s="97"/>
      <c r="P878" s="97"/>
      <c r="Q878" s="97"/>
      <c r="R878" s="97"/>
      <c r="S878" s="97"/>
      <c r="T878" s="97"/>
      <c r="U878" s="97"/>
      <c r="V878" s="97"/>
      <c r="W878" s="97"/>
      <c r="X878" s="97"/>
      <c r="Y878" s="97"/>
      <c r="Z878" s="97"/>
    </row>
    <row r="879" spans="1:26">
      <c r="A879" s="97"/>
      <c r="B879" s="97"/>
      <c r="C879" s="97"/>
      <c r="D879" s="97"/>
      <c r="E879" s="97"/>
      <c r="F879" s="97"/>
      <c r="G879" s="97"/>
      <c r="H879" s="97"/>
      <c r="I879" s="97"/>
      <c r="J879" s="97"/>
      <c r="K879" s="97"/>
      <c r="L879" s="97"/>
      <c r="M879" s="97"/>
      <c r="N879" s="97"/>
      <c r="O879" s="97"/>
      <c r="P879" s="97"/>
      <c r="Q879" s="97"/>
      <c r="R879" s="97"/>
      <c r="S879" s="97"/>
      <c r="T879" s="97"/>
      <c r="U879" s="97"/>
      <c r="V879" s="97"/>
      <c r="W879" s="97"/>
      <c r="X879" s="97"/>
      <c r="Y879" s="97"/>
      <c r="Z879" s="97"/>
    </row>
    <row r="880" spans="1:26">
      <c r="A880" s="97"/>
      <c r="B880" s="97"/>
      <c r="C880" s="97"/>
      <c r="D880" s="97"/>
      <c r="E880" s="97"/>
      <c r="F880" s="97"/>
      <c r="G880" s="97"/>
      <c r="H880" s="97"/>
      <c r="I880" s="97"/>
      <c r="J880" s="97"/>
      <c r="K880" s="97"/>
      <c r="L880" s="97"/>
      <c r="M880" s="97"/>
      <c r="N880" s="97"/>
      <c r="O880" s="97"/>
      <c r="P880" s="97"/>
      <c r="Q880" s="97"/>
      <c r="R880" s="97"/>
      <c r="S880" s="97"/>
      <c r="T880" s="97"/>
      <c r="U880" s="97"/>
      <c r="V880" s="97"/>
      <c r="W880" s="97"/>
      <c r="X880" s="97"/>
      <c r="Y880" s="97"/>
      <c r="Z880" s="97"/>
    </row>
    <row r="881" spans="1:26">
      <c r="A881" s="97"/>
      <c r="B881" s="97"/>
      <c r="C881" s="97"/>
      <c r="D881" s="97"/>
      <c r="E881" s="97"/>
      <c r="F881" s="97"/>
      <c r="G881" s="97"/>
      <c r="H881" s="97"/>
      <c r="I881" s="97"/>
      <c r="J881" s="97"/>
      <c r="K881" s="97"/>
      <c r="L881" s="97"/>
      <c r="M881" s="97"/>
      <c r="N881" s="97"/>
      <c r="O881" s="97"/>
      <c r="P881" s="97"/>
      <c r="Q881" s="97"/>
      <c r="R881" s="97"/>
      <c r="S881" s="97"/>
      <c r="T881" s="97"/>
      <c r="U881" s="97"/>
      <c r="V881" s="97"/>
      <c r="W881" s="97"/>
      <c r="X881" s="97"/>
      <c r="Y881" s="97"/>
      <c r="Z881" s="97"/>
    </row>
    <row r="882" spans="1:26">
      <c r="A882" s="97"/>
      <c r="B882" s="97"/>
      <c r="C882" s="97"/>
      <c r="D882" s="97"/>
      <c r="E882" s="97"/>
      <c r="F882" s="97"/>
      <c r="G882" s="97"/>
      <c r="H882" s="97"/>
      <c r="I882" s="97"/>
      <c r="J882" s="97"/>
      <c r="K882" s="97"/>
      <c r="L882" s="97"/>
      <c r="M882" s="97"/>
      <c r="N882" s="97"/>
      <c r="O882" s="97"/>
      <c r="P882" s="97"/>
      <c r="Q882" s="97"/>
      <c r="R882" s="97"/>
      <c r="S882" s="97"/>
      <c r="T882" s="97"/>
      <c r="U882" s="97"/>
      <c r="V882" s="97"/>
      <c r="W882" s="97"/>
      <c r="X882" s="97"/>
      <c r="Y882" s="97"/>
      <c r="Z882" s="97"/>
    </row>
    <row r="883" spans="1:26">
      <c r="A883" s="97"/>
      <c r="B883" s="97"/>
      <c r="C883" s="97"/>
      <c r="D883" s="97"/>
      <c r="E883" s="97"/>
      <c r="F883" s="97"/>
      <c r="G883" s="97"/>
      <c r="H883" s="97"/>
      <c r="I883" s="97"/>
      <c r="J883" s="97"/>
      <c r="K883" s="97"/>
      <c r="L883" s="97"/>
      <c r="M883" s="97"/>
      <c r="N883" s="97"/>
      <c r="O883" s="97"/>
      <c r="P883" s="97"/>
      <c r="Q883" s="97"/>
      <c r="R883" s="97"/>
      <c r="S883" s="97"/>
      <c r="T883" s="97"/>
      <c r="U883" s="97"/>
      <c r="V883" s="97"/>
      <c r="W883" s="97"/>
      <c r="X883" s="97"/>
      <c r="Y883" s="97"/>
      <c r="Z883" s="97"/>
    </row>
    <row r="884" spans="1:26">
      <c r="A884" s="97"/>
      <c r="B884" s="97"/>
      <c r="C884" s="97"/>
      <c r="D884" s="97"/>
      <c r="E884" s="97"/>
      <c r="F884" s="97"/>
      <c r="G884" s="97"/>
      <c r="H884" s="97"/>
      <c r="I884" s="97"/>
      <c r="J884" s="97"/>
      <c r="K884" s="97"/>
      <c r="L884" s="97"/>
      <c r="M884" s="97"/>
      <c r="N884" s="97"/>
      <c r="O884" s="97"/>
      <c r="P884" s="97"/>
      <c r="Q884" s="97"/>
      <c r="R884" s="97"/>
      <c r="S884" s="97"/>
      <c r="T884" s="97"/>
      <c r="U884" s="97"/>
      <c r="V884" s="97"/>
      <c r="W884" s="97"/>
      <c r="X884" s="97"/>
      <c r="Y884" s="97"/>
      <c r="Z884" s="97"/>
    </row>
    <row r="885" spans="1:26">
      <c r="A885" s="97"/>
      <c r="B885" s="97"/>
      <c r="C885" s="97"/>
      <c r="D885" s="97"/>
      <c r="E885" s="97"/>
      <c r="F885" s="97"/>
      <c r="G885" s="97"/>
      <c r="H885" s="97"/>
      <c r="I885" s="97"/>
      <c r="J885" s="97"/>
      <c r="K885" s="97"/>
      <c r="L885" s="97"/>
      <c r="M885" s="97"/>
      <c r="N885" s="97"/>
      <c r="O885" s="97"/>
      <c r="P885" s="97"/>
      <c r="Q885" s="97"/>
      <c r="R885" s="97"/>
      <c r="S885" s="97"/>
      <c r="T885" s="97"/>
      <c r="U885" s="97"/>
      <c r="V885" s="97"/>
      <c r="W885" s="97"/>
      <c r="X885" s="97"/>
      <c r="Y885" s="97"/>
      <c r="Z885" s="97"/>
    </row>
    <row r="886" spans="1:26">
      <c r="A886" s="97"/>
      <c r="B886" s="97"/>
      <c r="C886" s="97"/>
      <c r="D886" s="97"/>
      <c r="E886" s="97"/>
      <c r="F886" s="97"/>
      <c r="G886" s="97"/>
      <c r="H886" s="97"/>
      <c r="I886" s="97"/>
      <c r="J886" s="97"/>
      <c r="K886" s="97"/>
      <c r="L886" s="97"/>
      <c r="M886" s="97"/>
      <c r="N886" s="97"/>
      <c r="O886" s="97"/>
      <c r="P886" s="97"/>
      <c r="Q886" s="97"/>
      <c r="R886" s="97"/>
      <c r="S886" s="97"/>
      <c r="T886" s="97"/>
      <c r="U886" s="97"/>
      <c r="V886" s="97"/>
      <c r="W886" s="97"/>
      <c r="X886" s="97"/>
      <c r="Y886" s="97"/>
      <c r="Z886" s="97"/>
    </row>
    <row r="887" spans="1:26">
      <c r="A887" s="97"/>
      <c r="B887" s="97"/>
      <c r="C887" s="97"/>
      <c r="D887" s="97"/>
      <c r="E887" s="97"/>
      <c r="F887" s="97"/>
      <c r="G887" s="97"/>
      <c r="H887" s="97"/>
      <c r="I887" s="97"/>
      <c r="J887" s="97"/>
      <c r="K887" s="97"/>
      <c r="L887" s="97"/>
      <c r="M887" s="97"/>
      <c r="N887" s="97"/>
      <c r="O887" s="97"/>
      <c r="P887" s="97"/>
      <c r="Q887" s="97"/>
      <c r="R887" s="97"/>
      <c r="S887" s="97"/>
      <c r="T887" s="97"/>
      <c r="U887" s="97"/>
      <c r="V887" s="97"/>
      <c r="W887" s="97"/>
      <c r="X887" s="97"/>
      <c r="Y887" s="97"/>
      <c r="Z887" s="97"/>
    </row>
    <row r="888" spans="1:26">
      <c r="A888" s="97"/>
      <c r="B888" s="97"/>
      <c r="C888" s="97"/>
      <c r="D888" s="97"/>
      <c r="E888" s="97"/>
      <c r="F888" s="97"/>
      <c r="G888" s="97"/>
      <c r="H888" s="97"/>
      <c r="I888" s="97"/>
      <c r="J888" s="97"/>
      <c r="K888" s="97"/>
      <c r="L888" s="97"/>
      <c r="M888" s="97"/>
      <c r="N888" s="97"/>
      <c r="O888" s="97"/>
      <c r="P888" s="97"/>
      <c r="Q888" s="97"/>
      <c r="R888" s="97"/>
      <c r="S888" s="97"/>
      <c r="T888" s="97"/>
      <c r="U888" s="97"/>
      <c r="V888" s="97"/>
      <c r="W888" s="97"/>
      <c r="X888" s="97"/>
      <c r="Y888" s="97"/>
      <c r="Z888" s="97"/>
    </row>
    <row r="889" spans="1:26">
      <c r="A889" s="97"/>
      <c r="B889" s="97"/>
      <c r="C889" s="97"/>
      <c r="D889" s="97"/>
      <c r="E889" s="97"/>
      <c r="F889" s="97"/>
      <c r="G889" s="97"/>
      <c r="H889" s="97"/>
      <c r="I889" s="97"/>
      <c r="J889" s="97"/>
      <c r="K889" s="97"/>
      <c r="L889" s="97"/>
      <c r="M889" s="97"/>
      <c r="N889" s="97"/>
      <c r="O889" s="97"/>
      <c r="P889" s="97"/>
      <c r="Q889" s="97"/>
      <c r="R889" s="97"/>
      <c r="S889" s="97"/>
      <c r="T889" s="97"/>
      <c r="U889" s="97"/>
      <c r="V889" s="97"/>
      <c r="W889" s="97"/>
      <c r="X889" s="97"/>
      <c r="Y889" s="97"/>
      <c r="Z889" s="97"/>
    </row>
    <row r="890" spans="1:26">
      <c r="A890" s="97"/>
      <c r="B890" s="97"/>
      <c r="C890" s="97"/>
      <c r="D890" s="97"/>
      <c r="E890" s="97"/>
      <c r="F890" s="97"/>
      <c r="G890" s="97"/>
      <c r="H890" s="97"/>
      <c r="I890" s="97"/>
      <c r="J890" s="97"/>
      <c r="K890" s="97"/>
      <c r="L890" s="97"/>
      <c r="M890" s="97"/>
      <c r="N890" s="97"/>
      <c r="O890" s="97"/>
      <c r="P890" s="97"/>
      <c r="Q890" s="97"/>
      <c r="R890" s="97"/>
      <c r="S890" s="97"/>
      <c r="T890" s="97"/>
      <c r="U890" s="97"/>
      <c r="V890" s="97"/>
      <c r="W890" s="97"/>
      <c r="X890" s="97"/>
      <c r="Y890" s="97"/>
      <c r="Z890" s="97"/>
    </row>
    <row r="891" spans="1:26">
      <c r="A891" s="97"/>
      <c r="B891" s="97"/>
      <c r="C891" s="97"/>
      <c r="D891" s="97"/>
      <c r="E891" s="97"/>
      <c r="F891" s="97"/>
      <c r="G891" s="97"/>
      <c r="H891" s="97"/>
      <c r="I891" s="97"/>
      <c r="J891" s="97"/>
      <c r="K891" s="97"/>
      <c r="L891" s="97"/>
      <c r="M891" s="97"/>
      <c r="N891" s="97"/>
      <c r="O891" s="97"/>
      <c r="P891" s="97"/>
      <c r="Q891" s="97"/>
      <c r="R891" s="97"/>
      <c r="S891" s="97"/>
      <c r="T891" s="97"/>
      <c r="U891" s="97"/>
      <c r="V891" s="97"/>
      <c r="W891" s="97"/>
      <c r="X891" s="97"/>
      <c r="Y891" s="97"/>
      <c r="Z891" s="97"/>
    </row>
    <row r="892" spans="1:26">
      <c r="A892" s="97"/>
      <c r="B892" s="97"/>
      <c r="C892" s="97"/>
      <c r="D892" s="97"/>
      <c r="E892" s="97"/>
      <c r="F892" s="97"/>
      <c r="G892" s="97"/>
      <c r="H892" s="97"/>
      <c r="I892" s="97"/>
      <c r="J892" s="97"/>
      <c r="K892" s="97"/>
      <c r="L892" s="97"/>
      <c r="M892" s="97"/>
      <c r="N892" s="97"/>
      <c r="O892" s="97"/>
      <c r="P892" s="97"/>
      <c r="Q892" s="97"/>
      <c r="R892" s="97"/>
      <c r="S892" s="97"/>
      <c r="T892" s="97"/>
      <c r="U892" s="97"/>
      <c r="V892" s="97"/>
      <c r="W892" s="97"/>
      <c r="X892" s="97"/>
      <c r="Y892" s="97"/>
      <c r="Z892" s="97"/>
    </row>
    <row r="893" spans="1:26">
      <c r="A893" s="97"/>
      <c r="B893" s="97"/>
      <c r="C893" s="97"/>
      <c r="D893" s="97"/>
      <c r="E893" s="97"/>
      <c r="F893" s="97"/>
      <c r="G893" s="97"/>
      <c r="H893" s="97"/>
      <c r="I893" s="97"/>
      <c r="J893" s="97"/>
      <c r="K893" s="97"/>
      <c r="L893" s="97"/>
      <c r="M893" s="97"/>
      <c r="N893" s="97"/>
      <c r="O893" s="97"/>
      <c r="P893" s="97"/>
      <c r="Q893" s="97"/>
      <c r="R893" s="97"/>
      <c r="S893" s="97"/>
      <c r="T893" s="97"/>
      <c r="U893" s="97"/>
      <c r="V893" s="97"/>
      <c r="W893" s="97"/>
      <c r="X893" s="97"/>
      <c r="Y893" s="97"/>
      <c r="Z893" s="97"/>
    </row>
    <row r="894" spans="1:26">
      <c r="A894" s="97"/>
      <c r="B894" s="97"/>
      <c r="C894" s="97"/>
      <c r="D894" s="97"/>
      <c r="E894" s="97"/>
      <c r="F894" s="97"/>
      <c r="G894" s="97"/>
      <c r="H894" s="97"/>
      <c r="I894" s="97"/>
      <c r="J894" s="97"/>
      <c r="K894" s="97"/>
      <c r="L894" s="97"/>
      <c r="M894" s="97"/>
      <c r="N894" s="97"/>
      <c r="O894" s="97"/>
      <c r="P894" s="97"/>
      <c r="Q894" s="97"/>
      <c r="R894" s="97"/>
      <c r="S894" s="97"/>
      <c r="T894" s="97"/>
      <c r="U894" s="97"/>
      <c r="V894" s="97"/>
      <c r="W894" s="97"/>
      <c r="X894" s="97"/>
      <c r="Y894" s="97"/>
      <c r="Z894" s="97"/>
    </row>
    <row r="895" spans="1:26">
      <c r="A895" s="97"/>
      <c r="B895" s="97"/>
      <c r="C895" s="97"/>
      <c r="D895" s="97"/>
      <c r="E895" s="97"/>
      <c r="F895" s="97"/>
      <c r="G895" s="97"/>
      <c r="H895" s="97"/>
      <c r="I895" s="97"/>
      <c r="J895" s="97"/>
      <c r="K895" s="97"/>
      <c r="L895" s="97"/>
      <c r="M895" s="97"/>
      <c r="N895" s="97"/>
      <c r="O895" s="97"/>
      <c r="P895" s="97"/>
      <c r="Q895" s="97"/>
      <c r="R895" s="97"/>
      <c r="S895" s="97"/>
      <c r="T895" s="97"/>
      <c r="U895" s="97"/>
      <c r="V895" s="97"/>
      <c r="W895" s="97"/>
      <c r="X895" s="97"/>
      <c r="Y895" s="97"/>
      <c r="Z895" s="97"/>
    </row>
    <row r="896" spans="1:26">
      <c r="A896" s="97"/>
      <c r="B896" s="97"/>
      <c r="C896" s="97"/>
      <c r="D896" s="97"/>
      <c r="E896" s="97"/>
      <c r="F896" s="97"/>
      <c r="G896" s="97"/>
      <c r="H896" s="97"/>
      <c r="I896" s="97"/>
      <c r="J896" s="97"/>
      <c r="K896" s="97"/>
      <c r="L896" s="97"/>
      <c r="M896" s="97"/>
      <c r="N896" s="97"/>
      <c r="O896" s="97"/>
      <c r="P896" s="97"/>
      <c r="Q896" s="97"/>
      <c r="R896" s="97"/>
      <c r="S896" s="97"/>
      <c r="T896" s="97"/>
      <c r="U896" s="97"/>
      <c r="V896" s="97"/>
      <c r="W896" s="97"/>
      <c r="X896" s="97"/>
      <c r="Y896" s="97"/>
      <c r="Z896" s="97"/>
    </row>
    <row r="897" spans="1:26">
      <c r="A897" s="97"/>
      <c r="B897" s="97"/>
      <c r="C897" s="97"/>
      <c r="D897" s="97"/>
      <c r="E897" s="97"/>
      <c r="F897" s="97"/>
      <c r="G897" s="97"/>
      <c r="H897" s="97"/>
      <c r="I897" s="97"/>
      <c r="J897" s="97"/>
      <c r="K897" s="97"/>
      <c r="L897" s="97"/>
      <c r="M897" s="97"/>
      <c r="N897" s="97"/>
      <c r="O897" s="97"/>
      <c r="P897" s="97"/>
      <c r="Q897" s="97"/>
      <c r="R897" s="97"/>
      <c r="S897" s="97"/>
      <c r="T897" s="97"/>
      <c r="U897" s="97"/>
      <c r="V897" s="97"/>
      <c r="W897" s="97"/>
      <c r="X897" s="97"/>
      <c r="Y897" s="97"/>
      <c r="Z897" s="97"/>
    </row>
    <row r="898" spans="1:26">
      <c r="A898" s="97"/>
      <c r="B898" s="97"/>
      <c r="C898" s="97"/>
      <c r="D898" s="97"/>
      <c r="E898" s="97"/>
      <c r="F898" s="97"/>
      <c r="G898" s="97"/>
      <c r="H898" s="97"/>
      <c r="I898" s="97"/>
      <c r="J898" s="97"/>
      <c r="K898" s="97"/>
      <c r="L898" s="97"/>
      <c r="M898" s="97"/>
      <c r="N898" s="97"/>
      <c r="O898" s="97"/>
      <c r="P898" s="97"/>
      <c r="Q898" s="97"/>
      <c r="R898" s="97"/>
      <c r="S898" s="97"/>
      <c r="T898" s="97"/>
      <c r="U898" s="97"/>
      <c r="V898" s="97"/>
      <c r="W898" s="97"/>
      <c r="X898" s="97"/>
      <c r="Y898" s="97"/>
      <c r="Z898" s="97"/>
    </row>
    <row r="899" spans="1:26">
      <c r="A899" s="97"/>
      <c r="B899" s="97"/>
      <c r="C899" s="97"/>
      <c r="D899" s="97"/>
      <c r="E899" s="97"/>
      <c r="F899" s="97"/>
      <c r="G899" s="97"/>
      <c r="H899" s="97"/>
      <c r="I899" s="97"/>
      <c r="J899" s="97"/>
      <c r="K899" s="97"/>
      <c r="L899" s="97"/>
      <c r="M899" s="97"/>
      <c r="N899" s="97"/>
      <c r="O899" s="97"/>
      <c r="P899" s="97"/>
      <c r="Q899" s="97"/>
      <c r="R899" s="97"/>
      <c r="S899" s="97"/>
      <c r="T899" s="97"/>
      <c r="U899" s="97"/>
      <c r="V899" s="97"/>
      <c r="W899" s="97"/>
      <c r="X899" s="97"/>
      <c r="Y899" s="97"/>
      <c r="Z899" s="97"/>
    </row>
    <row r="900" spans="1:26">
      <c r="A900" s="97"/>
      <c r="B900" s="97"/>
      <c r="C900" s="97"/>
      <c r="D900" s="97"/>
      <c r="E900" s="97"/>
      <c r="F900" s="97"/>
      <c r="G900" s="97"/>
      <c r="H900" s="97"/>
      <c r="I900" s="97"/>
      <c r="J900" s="97"/>
      <c r="K900" s="97"/>
      <c r="L900" s="97"/>
      <c r="M900" s="97"/>
      <c r="N900" s="97"/>
      <c r="O900" s="97"/>
      <c r="P900" s="97"/>
      <c r="Q900" s="97"/>
      <c r="R900" s="97"/>
      <c r="S900" s="97"/>
      <c r="T900" s="97"/>
      <c r="U900" s="97"/>
      <c r="V900" s="97"/>
      <c r="W900" s="97"/>
      <c r="X900" s="97"/>
      <c r="Y900" s="97"/>
      <c r="Z900" s="97"/>
    </row>
    <row r="901" spans="1:26">
      <c r="A901" s="97"/>
      <c r="B901" s="97"/>
      <c r="C901" s="97"/>
      <c r="D901" s="97"/>
      <c r="E901" s="97"/>
      <c r="F901" s="97"/>
      <c r="G901" s="97"/>
      <c r="H901" s="97"/>
      <c r="I901" s="97"/>
      <c r="J901" s="97"/>
      <c r="K901" s="97"/>
      <c r="L901" s="97"/>
      <c r="M901" s="97"/>
      <c r="N901" s="97"/>
      <c r="O901" s="97"/>
      <c r="P901" s="97"/>
      <c r="Q901" s="97"/>
      <c r="R901" s="97"/>
      <c r="S901" s="97"/>
      <c r="T901" s="97"/>
      <c r="U901" s="97"/>
      <c r="V901" s="97"/>
      <c r="W901" s="97"/>
      <c r="X901" s="97"/>
      <c r="Y901" s="97"/>
      <c r="Z901" s="97"/>
    </row>
    <row r="902" spans="1:26">
      <c r="A902" s="97"/>
      <c r="B902" s="97"/>
      <c r="C902" s="97"/>
      <c r="D902" s="97"/>
      <c r="E902" s="97"/>
      <c r="F902" s="97"/>
      <c r="G902" s="97"/>
      <c r="H902" s="97"/>
      <c r="I902" s="97"/>
      <c r="J902" s="97"/>
      <c r="K902" s="97"/>
      <c r="L902" s="97"/>
      <c r="M902" s="97"/>
      <c r="N902" s="97"/>
      <c r="O902" s="97"/>
      <c r="P902" s="97"/>
      <c r="Q902" s="97"/>
      <c r="R902" s="97"/>
      <c r="S902" s="97"/>
      <c r="T902" s="97"/>
      <c r="U902" s="97"/>
      <c r="V902" s="97"/>
      <c r="W902" s="97"/>
      <c r="X902" s="97"/>
      <c r="Y902" s="97"/>
      <c r="Z902" s="97"/>
    </row>
    <row r="903" spans="1:26">
      <c r="A903" s="97"/>
      <c r="B903" s="97"/>
      <c r="C903" s="97"/>
      <c r="D903" s="97"/>
      <c r="E903" s="97"/>
      <c r="F903" s="97"/>
      <c r="G903" s="97"/>
      <c r="H903" s="97"/>
      <c r="I903" s="97"/>
      <c r="J903" s="97"/>
      <c r="K903" s="97"/>
      <c r="L903" s="97"/>
      <c r="M903" s="97"/>
      <c r="N903" s="97"/>
      <c r="O903" s="97"/>
      <c r="P903" s="97"/>
      <c r="Q903" s="97"/>
      <c r="R903" s="97"/>
      <c r="S903" s="97"/>
      <c r="T903" s="97"/>
      <c r="U903" s="97"/>
      <c r="V903" s="97"/>
      <c r="W903" s="97"/>
      <c r="X903" s="97"/>
      <c r="Y903" s="97"/>
      <c r="Z903" s="97"/>
    </row>
    <row r="904" spans="1:26">
      <c r="A904" s="97"/>
      <c r="B904" s="97"/>
      <c r="C904" s="97"/>
      <c r="D904" s="97"/>
      <c r="E904" s="97"/>
      <c r="F904" s="97"/>
      <c r="G904" s="97"/>
      <c r="H904" s="97"/>
      <c r="I904" s="97"/>
      <c r="J904" s="97"/>
      <c r="K904" s="97"/>
      <c r="L904" s="97"/>
      <c r="M904" s="97"/>
      <c r="N904" s="97"/>
      <c r="O904" s="97"/>
      <c r="P904" s="97"/>
      <c r="Q904" s="97"/>
      <c r="R904" s="97"/>
      <c r="S904" s="97"/>
      <c r="T904" s="97"/>
      <c r="U904" s="97"/>
      <c r="V904" s="97"/>
      <c r="W904" s="97"/>
      <c r="X904" s="97"/>
      <c r="Y904" s="97"/>
      <c r="Z904" s="97"/>
    </row>
    <row r="905" spans="1:26">
      <c r="A905" s="97"/>
      <c r="B905" s="97"/>
      <c r="C905" s="97"/>
      <c r="D905" s="97"/>
      <c r="E905" s="97"/>
      <c r="F905" s="97"/>
      <c r="G905" s="97"/>
      <c r="H905" s="97"/>
      <c r="I905" s="97"/>
      <c r="J905" s="97"/>
      <c r="K905" s="97"/>
      <c r="L905" s="97"/>
      <c r="M905" s="97"/>
      <c r="N905" s="97"/>
      <c r="O905" s="97"/>
      <c r="P905" s="97"/>
      <c r="Q905" s="97"/>
      <c r="R905" s="97"/>
      <c r="S905" s="97"/>
      <c r="T905" s="97"/>
      <c r="U905" s="97"/>
      <c r="V905" s="97"/>
      <c r="W905" s="97"/>
      <c r="X905" s="97"/>
      <c r="Y905" s="97"/>
      <c r="Z905" s="97"/>
    </row>
    <row r="906" spans="1:26">
      <c r="A906" s="97"/>
      <c r="B906" s="97"/>
      <c r="C906" s="97"/>
      <c r="D906" s="97"/>
      <c r="E906" s="97"/>
      <c r="F906" s="97"/>
      <c r="G906" s="97"/>
      <c r="H906" s="97"/>
      <c r="I906" s="97"/>
      <c r="J906" s="97"/>
      <c r="K906" s="97"/>
      <c r="L906" s="97"/>
      <c r="M906" s="97"/>
      <c r="N906" s="97"/>
      <c r="O906" s="97"/>
      <c r="P906" s="97"/>
      <c r="Q906" s="97"/>
      <c r="R906" s="97"/>
      <c r="S906" s="97"/>
      <c r="T906" s="97"/>
      <c r="U906" s="97"/>
      <c r="V906" s="97"/>
      <c r="W906" s="97"/>
      <c r="X906" s="97"/>
      <c r="Y906" s="97"/>
      <c r="Z906" s="97"/>
    </row>
    <row r="907" spans="1:26">
      <c r="A907" s="97"/>
      <c r="B907" s="97"/>
      <c r="C907" s="97"/>
      <c r="D907" s="97"/>
      <c r="E907" s="97"/>
      <c r="F907" s="97"/>
      <c r="G907" s="97"/>
      <c r="H907" s="97"/>
      <c r="I907" s="97"/>
      <c r="J907" s="97"/>
      <c r="K907" s="97"/>
      <c r="L907" s="97"/>
      <c r="M907" s="97"/>
      <c r="N907" s="97"/>
      <c r="O907" s="97"/>
      <c r="P907" s="97"/>
      <c r="Q907" s="97"/>
      <c r="R907" s="97"/>
      <c r="S907" s="97"/>
      <c r="T907" s="97"/>
      <c r="U907" s="97"/>
      <c r="V907" s="97"/>
      <c r="W907" s="97"/>
      <c r="X907" s="97"/>
      <c r="Y907" s="97"/>
      <c r="Z907" s="97"/>
    </row>
    <row r="908" spans="1:26">
      <c r="A908" s="97"/>
      <c r="B908" s="97"/>
      <c r="C908" s="97"/>
      <c r="D908" s="97"/>
      <c r="E908" s="97"/>
      <c r="F908" s="97"/>
      <c r="G908" s="97"/>
      <c r="H908" s="97"/>
      <c r="I908" s="97"/>
      <c r="J908" s="97"/>
      <c r="K908" s="97"/>
      <c r="L908" s="97"/>
      <c r="M908" s="97"/>
      <c r="N908" s="97"/>
      <c r="O908" s="97"/>
      <c r="P908" s="97"/>
      <c r="Q908" s="97"/>
      <c r="R908" s="97"/>
      <c r="S908" s="97"/>
      <c r="T908" s="97"/>
      <c r="U908" s="97"/>
      <c r="V908" s="97"/>
      <c r="W908" s="97"/>
      <c r="X908" s="97"/>
      <c r="Y908" s="97"/>
      <c r="Z908" s="97"/>
    </row>
    <row r="909" spans="1:26">
      <c r="A909" s="97"/>
      <c r="B909" s="97"/>
      <c r="C909" s="97"/>
      <c r="D909" s="97"/>
      <c r="E909" s="97"/>
      <c r="F909" s="97"/>
      <c r="G909" s="97"/>
      <c r="H909" s="97"/>
      <c r="I909" s="97"/>
      <c r="J909" s="97"/>
      <c r="K909" s="97"/>
      <c r="L909" s="97"/>
      <c r="M909" s="97"/>
      <c r="N909" s="97"/>
      <c r="O909" s="97"/>
      <c r="P909" s="97"/>
      <c r="Q909" s="97"/>
      <c r="R909" s="97"/>
      <c r="S909" s="97"/>
      <c r="T909" s="97"/>
      <c r="U909" s="97"/>
      <c r="V909" s="97"/>
      <c r="W909" s="97"/>
      <c r="X909" s="97"/>
      <c r="Y909" s="97"/>
      <c r="Z909" s="97"/>
    </row>
    <row r="910" spans="1:26">
      <c r="A910" s="97"/>
      <c r="B910" s="97"/>
      <c r="C910" s="97"/>
      <c r="D910" s="97"/>
      <c r="E910" s="97"/>
      <c r="F910" s="97"/>
      <c r="G910" s="97"/>
      <c r="H910" s="97"/>
      <c r="I910" s="97"/>
      <c r="J910" s="97"/>
      <c r="K910" s="97"/>
      <c r="L910" s="97"/>
      <c r="M910" s="97"/>
      <c r="N910" s="97"/>
      <c r="O910" s="97"/>
      <c r="P910" s="97"/>
      <c r="Q910" s="97"/>
      <c r="R910" s="97"/>
      <c r="S910" s="97"/>
      <c r="T910" s="97"/>
      <c r="U910" s="97"/>
      <c r="V910" s="97"/>
      <c r="W910" s="97"/>
      <c r="X910" s="97"/>
      <c r="Y910" s="97"/>
      <c r="Z910" s="97"/>
    </row>
    <row r="911" spans="1:26">
      <c r="A911" s="97"/>
      <c r="B911" s="97"/>
      <c r="C911" s="97"/>
      <c r="D911" s="97"/>
      <c r="E911" s="97"/>
      <c r="F911" s="97"/>
      <c r="G911" s="97"/>
      <c r="H911" s="97"/>
      <c r="I911" s="97"/>
      <c r="J911" s="97"/>
      <c r="K911" s="97"/>
      <c r="L911" s="97"/>
      <c r="M911" s="97"/>
      <c r="N911" s="97"/>
      <c r="O911" s="97"/>
      <c r="P911" s="97"/>
      <c r="Q911" s="97"/>
      <c r="R911" s="97"/>
      <c r="S911" s="97"/>
      <c r="T911" s="97"/>
      <c r="U911" s="97"/>
      <c r="V911" s="97"/>
      <c r="W911" s="97"/>
      <c r="X911" s="97"/>
      <c r="Y911" s="97"/>
      <c r="Z911" s="97"/>
    </row>
    <row r="912" spans="1:26">
      <c r="A912" s="97"/>
      <c r="B912" s="97"/>
      <c r="C912" s="97"/>
      <c r="D912" s="97"/>
      <c r="E912" s="97"/>
      <c r="F912" s="97"/>
      <c r="G912" s="97"/>
      <c r="H912" s="97"/>
      <c r="I912" s="97"/>
      <c r="J912" s="97"/>
      <c r="K912" s="97"/>
      <c r="L912" s="97"/>
      <c r="M912" s="97"/>
      <c r="N912" s="97"/>
      <c r="O912" s="97"/>
      <c r="P912" s="97"/>
      <c r="Q912" s="97"/>
      <c r="R912" s="97"/>
      <c r="S912" s="97"/>
      <c r="T912" s="97"/>
      <c r="U912" s="97"/>
      <c r="V912" s="97"/>
      <c r="W912" s="97"/>
      <c r="X912" s="97"/>
      <c r="Y912" s="97"/>
      <c r="Z912" s="97"/>
    </row>
    <row r="913" spans="1:26">
      <c r="A913" s="97"/>
      <c r="B913" s="97"/>
      <c r="C913" s="97"/>
      <c r="D913" s="97"/>
      <c r="E913" s="97"/>
      <c r="F913" s="97"/>
      <c r="G913" s="97"/>
      <c r="H913" s="97"/>
      <c r="I913" s="97"/>
      <c r="J913" s="97"/>
      <c r="K913" s="97"/>
      <c r="L913" s="97"/>
      <c r="M913" s="97"/>
      <c r="N913" s="97"/>
      <c r="O913" s="97"/>
      <c r="P913" s="97"/>
      <c r="Q913" s="97"/>
      <c r="R913" s="97"/>
      <c r="S913" s="97"/>
      <c r="T913" s="97"/>
      <c r="U913" s="97"/>
      <c r="V913" s="97"/>
      <c r="W913" s="97"/>
      <c r="X913" s="97"/>
      <c r="Y913" s="97"/>
      <c r="Z913" s="97"/>
    </row>
    <row r="914" spans="1:26">
      <c r="A914" s="97"/>
      <c r="B914" s="97"/>
      <c r="C914" s="97"/>
      <c r="D914" s="97"/>
      <c r="E914" s="97"/>
      <c r="F914" s="97"/>
      <c r="G914" s="97"/>
      <c r="H914" s="97"/>
      <c r="I914" s="97"/>
      <c r="J914" s="97"/>
      <c r="K914" s="97"/>
      <c r="L914" s="97"/>
      <c r="M914" s="97"/>
      <c r="N914" s="97"/>
      <c r="O914" s="97"/>
      <c r="P914" s="97"/>
      <c r="Q914" s="97"/>
      <c r="R914" s="97"/>
      <c r="S914" s="97"/>
      <c r="T914" s="97"/>
      <c r="U914" s="97"/>
      <c r="V914" s="97"/>
      <c r="W914" s="97"/>
      <c r="X914" s="97"/>
      <c r="Y914" s="97"/>
      <c r="Z914" s="97"/>
    </row>
    <row r="915" spans="1:26">
      <c r="A915" s="97"/>
      <c r="B915" s="97"/>
      <c r="C915" s="97"/>
      <c r="D915" s="97"/>
      <c r="E915" s="97"/>
      <c r="F915" s="97"/>
      <c r="G915" s="97"/>
      <c r="H915" s="97"/>
      <c r="I915" s="97"/>
      <c r="J915" s="97"/>
      <c r="K915" s="97"/>
      <c r="L915" s="97"/>
      <c r="M915" s="97"/>
      <c r="N915" s="97"/>
      <c r="O915" s="97"/>
      <c r="P915" s="97"/>
      <c r="Q915" s="97"/>
      <c r="R915" s="97"/>
      <c r="S915" s="97"/>
      <c r="T915" s="97"/>
      <c r="U915" s="97"/>
      <c r="V915" s="97"/>
      <c r="W915" s="97"/>
      <c r="X915" s="97"/>
      <c r="Y915" s="97"/>
      <c r="Z915" s="97"/>
    </row>
    <row r="916" spans="1:26">
      <c r="A916" s="97"/>
      <c r="B916" s="97"/>
      <c r="C916" s="97"/>
      <c r="D916" s="97"/>
      <c r="E916" s="97"/>
      <c r="F916" s="97"/>
      <c r="G916" s="97"/>
      <c r="H916" s="97"/>
      <c r="I916" s="97"/>
      <c r="J916" s="97"/>
      <c r="K916" s="97"/>
      <c r="L916" s="97"/>
      <c r="M916" s="97"/>
      <c r="N916" s="97"/>
      <c r="O916" s="97"/>
      <c r="P916" s="97"/>
      <c r="Q916" s="97"/>
      <c r="R916" s="97"/>
      <c r="S916" s="97"/>
      <c r="T916" s="97"/>
      <c r="U916" s="97"/>
      <c r="V916" s="97"/>
      <c r="W916" s="97"/>
      <c r="X916" s="97"/>
      <c r="Y916" s="97"/>
      <c r="Z916" s="97"/>
    </row>
    <row r="917" spans="1:26">
      <c r="A917" s="97"/>
      <c r="B917" s="97"/>
      <c r="C917" s="97"/>
      <c r="D917" s="97"/>
      <c r="E917" s="97"/>
      <c r="F917" s="97"/>
      <c r="G917" s="97"/>
      <c r="H917" s="97"/>
      <c r="I917" s="97"/>
      <c r="J917" s="97"/>
      <c r="K917" s="97"/>
      <c r="L917" s="97"/>
      <c r="M917" s="97"/>
      <c r="N917" s="97"/>
      <c r="O917" s="97"/>
      <c r="P917" s="97"/>
      <c r="Q917" s="97"/>
      <c r="R917" s="97"/>
      <c r="S917" s="97"/>
      <c r="T917" s="97"/>
      <c r="U917" s="97"/>
      <c r="V917" s="97"/>
      <c r="W917" s="97"/>
      <c r="X917" s="97"/>
      <c r="Y917" s="97"/>
      <c r="Z917" s="97"/>
    </row>
    <row r="918" spans="1:26">
      <c r="A918" s="97"/>
      <c r="B918" s="97"/>
      <c r="C918" s="97"/>
      <c r="D918" s="97"/>
      <c r="E918" s="97"/>
      <c r="F918" s="97"/>
      <c r="G918" s="97"/>
      <c r="H918" s="97"/>
      <c r="I918" s="97"/>
      <c r="J918" s="97"/>
      <c r="K918" s="97"/>
      <c r="L918" s="97"/>
      <c r="M918" s="97"/>
      <c r="N918" s="97"/>
      <c r="O918" s="97"/>
      <c r="P918" s="97"/>
      <c r="Q918" s="97"/>
      <c r="R918" s="97"/>
      <c r="S918" s="97"/>
      <c r="T918" s="97"/>
      <c r="U918" s="97"/>
      <c r="V918" s="97"/>
      <c r="W918" s="97"/>
      <c r="X918" s="97"/>
      <c r="Y918" s="97"/>
      <c r="Z918" s="97"/>
    </row>
    <row r="919" spans="1:26">
      <c r="A919" s="97"/>
      <c r="B919" s="97"/>
      <c r="C919" s="97"/>
      <c r="D919" s="97"/>
      <c r="E919" s="97"/>
      <c r="F919" s="97"/>
      <c r="G919" s="97"/>
      <c r="H919" s="97"/>
      <c r="I919" s="97"/>
      <c r="J919" s="97"/>
      <c r="K919" s="97"/>
      <c r="L919" s="97"/>
      <c r="M919" s="97"/>
      <c r="N919" s="97"/>
      <c r="O919" s="97"/>
      <c r="P919" s="97"/>
      <c r="Q919" s="97"/>
      <c r="R919" s="97"/>
      <c r="S919" s="97"/>
      <c r="T919" s="97"/>
      <c r="U919" s="97"/>
      <c r="V919" s="97"/>
      <c r="W919" s="97"/>
      <c r="X919" s="97"/>
      <c r="Y919" s="97"/>
      <c r="Z919" s="97"/>
    </row>
    <row r="920" spans="1:26">
      <c r="A920" s="97"/>
      <c r="B920" s="97"/>
      <c r="C920" s="97"/>
      <c r="D920" s="97"/>
      <c r="E920" s="97"/>
      <c r="F920" s="97"/>
      <c r="G920" s="97"/>
      <c r="H920" s="97"/>
      <c r="I920" s="97"/>
      <c r="J920" s="97"/>
      <c r="K920" s="97"/>
      <c r="L920" s="97"/>
      <c r="M920" s="97"/>
      <c r="N920" s="97"/>
      <c r="O920" s="97"/>
      <c r="P920" s="97"/>
      <c r="Q920" s="97"/>
      <c r="R920" s="97"/>
      <c r="S920" s="97"/>
      <c r="T920" s="97"/>
      <c r="U920" s="97"/>
      <c r="V920" s="97"/>
      <c r="W920" s="97"/>
      <c r="X920" s="97"/>
      <c r="Y920" s="97"/>
      <c r="Z920" s="97"/>
    </row>
    <row r="921" spans="1:26">
      <c r="A921" s="97"/>
      <c r="B921" s="97"/>
      <c r="C921" s="97"/>
      <c r="D921" s="97"/>
      <c r="E921" s="97"/>
      <c r="F921" s="97"/>
      <c r="G921" s="97"/>
      <c r="H921" s="97"/>
      <c r="I921" s="97"/>
      <c r="J921" s="97"/>
      <c r="K921" s="97"/>
      <c r="L921" s="97"/>
      <c r="M921" s="97"/>
      <c r="N921" s="97"/>
      <c r="O921" s="97"/>
      <c r="P921" s="97"/>
      <c r="Q921" s="97"/>
      <c r="R921" s="97"/>
      <c r="S921" s="97"/>
      <c r="T921" s="97"/>
      <c r="U921" s="97"/>
      <c r="V921" s="97"/>
      <c r="W921" s="97"/>
      <c r="X921" s="97"/>
      <c r="Y921" s="97"/>
      <c r="Z921" s="97"/>
    </row>
    <row r="922" spans="1:26">
      <c r="A922" s="97"/>
      <c r="B922" s="97"/>
      <c r="C922" s="97"/>
      <c r="D922" s="97"/>
      <c r="E922" s="97"/>
      <c r="F922" s="97"/>
      <c r="G922" s="97"/>
      <c r="H922" s="97"/>
      <c r="I922" s="97"/>
      <c r="J922" s="97"/>
      <c r="K922" s="97"/>
      <c r="L922" s="97"/>
      <c r="M922" s="97"/>
      <c r="N922" s="97"/>
      <c r="O922" s="97"/>
      <c r="P922" s="97"/>
      <c r="Q922" s="97"/>
      <c r="R922" s="97"/>
      <c r="S922" s="97"/>
      <c r="T922" s="97"/>
      <c r="U922" s="97"/>
      <c r="V922" s="97"/>
      <c r="W922" s="97"/>
      <c r="X922" s="97"/>
      <c r="Y922" s="97"/>
      <c r="Z922" s="97"/>
    </row>
    <row r="923" spans="1:26">
      <c r="A923" s="97"/>
      <c r="B923" s="97"/>
      <c r="C923" s="97"/>
      <c r="D923" s="97"/>
      <c r="E923" s="97"/>
      <c r="F923" s="97"/>
      <c r="G923" s="97"/>
      <c r="H923" s="97"/>
      <c r="I923" s="97"/>
      <c r="J923" s="97"/>
      <c r="K923" s="97"/>
      <c r="L923" s="97"/>
      <c r="M923" s="97"/>
      <c r="N923" s="97"/>
      <c r="O923" s="97"/>
      <c r="P923" s="97"/>
      <c r="Q923" s="97"/>
      <c r="R923" s="97"/>
      <c r="S923" s="97"/>
      <c r="T923" s="97"/>
      <c r="U923" s="97"/>
      <c r="V923" s="97"/>
      <c r="W923" s="97"/>
      <c r="X923" s="97"/>
      <c r="Y923" s="97"/>
      <c r="Z923" s="97"/>
    </row>
    <row r="924" spans="1:26">
      <c r="A924" s="97"/>
      <c r="B924" s="97"/>
      <c r="C924" s="97"/>
      <c r="D924" s="97"/>
      <c r="E924" s="97"/>
      <c r="F924" s="97"/>
      <c r="G924" s="97"/>
      <c r="H924" s="97"/>
      <c r="I924" s="97"/>
      <c r="J924" s="97"/>
      <c r="K924" s="97"/>
      <c r="L924" s="97"/>
      <c r="M924" s="97"/>
      <c r="N924" s="97"/>
      <c r="O924" s="97"/>
      <c r="P924" s="97"/>
      <c r="Q924" s="97"/>
      <c r="R924" s="97"/>
      <c r="S924" s="97"/>
      <c r="T924" s="97"/>
      <c r="U924" s="97"/>
      <c r="V924" s="97"/>
      <c r="W924" s="97"/>
      <c r="X924" s="97"/>
      <c r="Y924" s="97"/>
      <c r="Z924" s="97"/>
    </row>
    <row r="925" spans="1:26">
      <c r="A925" s="97"/>
      <c r="B925" s="97"/>
      <c r="C925" s="97"/>
      <c r="D925" s="97"/>
      <c r="E925" s="97"/>
      <c r="F925" s="97"/>
      <c r="G925" s="97"/>
      <c r="H925" s="97"/>
      <c r="I925" s="97"/>
      <c r="J925" s="97"/>
      <c r="K925" s="97"/>
      <c r="L925" s="97"/>
      <c r="M925" s="97"/>
      <c r="N925" s="97"/>
      <c r="O925" s="97"/>
      <c r="P925" s="97"/>
      <c r="Q925" s="97"/>
      <c r="R925" s="97"/>
      <c r="S925" s="97"/>
      <c r="T925" s="97"/>
      <c r="U925" s="97"/>
      <c r="V925" s="97"/>
      <c r="W925" s="97"/>
      <c r="X925" s="97"/>
      <c r="Y925" s="97"/>
      <c r="Z925" s="97"/>
    </row>
    <row r="926" spans="1:26">
      <c r="A926" s="97"/>
      <c r="B926" s="97"/>
      <c r="C926" s="97"/>
      <c r="D926" s="97"/>
      <c r="E926" s="97"/>
      <c r="F926" s="97"/>
      <c r="G926" s="97"/>
      <c r="H926" s="97"/>
      <c r="I926" s="97"/>
      <c r="J926" s="97"/>
      <c r="K926" s="97"/>
      <c r="L926" s="97"/>
      <c r="M926" s="97"/>
      <c r="N926" s="97"/>
      <c r="O926" s="97"/>
      <c r="P926" s="97"/>
      <c r="Q926" s="97"/>
      <c r="R926" s="97"/>
      <c r="S926" s="97"/>
      <c r="T926" s="97"/>
      <c r="U926" s="97"/>
      <c r="V926" s="97"/>
      <c r="W926" s="97"/>
      <c r="X926" s="97"/>
      <c r="Y926" s="97"/>
      <c r="Z926" s="97"/>
    </row>
    <row r="927" spans="1:26">
      <c r="A927" s="97"/>
      <c r="B927" s="97"/>
      <c r="C927" s="97"/>
      <c r="D927" s="97"/>
      <c r="E927" s="97"/>
      <c r="F927" s="97"/>
      <c r="G927" s="97"/>
      <c r="H927" s="97"/>
      <c r="I927" s="97"/>
      <c r="J927" s="97"/>
      <c r="K927" s="97"/>
      <c r="L927" s="97"/>
      <c r="M927" s="97"/>
      <c r="N927" s="97"/>
      <c r="O927" s="97"/>
      <c r="P927" s="97"/>
      <c r="Q927" s="97"/>
      <c r="R927" s="97"/>
      <c r="S927" s="97"/>
      <c r="T927" s="97"/>
      <c r="U927" s="97"/>
      <c r="V927" s="97"/>
      <c r="W927" s="97"/>
      <c r="X927" s="97"/>
      <c r="Y927" s="97"/>
      <c r="Z927" s="97"/>
    </row>
    <row r="928" spans="1:26">
      <c r="A928" s="97"/>
      <c r="B928" s="97"/>
      <c r="C928" s="97"/>
      <c r="D928" s="97"/>
      <c r="E928" s="97"/>
      <c r="F928" s="97"/>
      <c r="G928" s="97"/>
      <c r="H928" s="97"/>
      <c r="I928" s="97"/>
      <c r="J928" s="97"/>
      <c r="K928" s="97"/>
      <c r="L928" s="97"/>
      <c r="M928" s="97"/>
      <c r="N928" s="97"/>
      <c r="O928" s="97"/>
      <c r="P928" s="97"/>
      <c r="Q928" s="97"/>
      <c r="R928" s="97"/>
      <c r="S928" s="97"/>
      <c r="T928" s="97"/>
      <c r="U928" s="97"/>
      <c r="V928" s="97"/>
      <c r="W928" s="97"/>
      <c r="X928" s="97"/>
      <c r="Y928" s="97"/>
      <c r="Z928" s="97"/>
    </row>
    <row r="929" spans="1:26">
      <c r="A929" s="97"/>
      <c r="B929" s="97"/>
      <c r="C929" s="97"/>
      <c r="D929" s="97"/>
      <c r="E929" s="97"/>
      <c r="F929" s="97"/>
      <c r="G929" s="97"/>
      <c r="H929" s="97"/>
      <c r="I929" s="97"/>
      <c r="J929" s="97"/>
      <c r="K929" s="97"/>
      <c r="L929" s="97"/>
      <c r="M929" s="97"/>
      <c r="N929" s="97"/>
      <c r="O929" s="97"/>
      <c r="P929" s="97"/>
      <c r="Q929" s="97"/>
      <c r="R929" s="97"/>
      <c r="S929" s="97"/>
      <c r="T929" s="97"/>
      <c r="U929" s="97"/>
      <c r="V929" s="97"/>
      <c r="W929" s="97"/>
      <c r="X929" s="97"/>
      <c r="Y929" s="97"/>
      <c r="Z929" s="97"/>
    </row>
    <row r="930" spans="1:26">
      <c r="A930" s="97"/>
      <c r="B930" s="97"/>
      <c r="C930" s="97"/>
      <c r="D930" s="97"/>
      <c r="E930" s="97"/>
      <c r="F930" s="97"/>
      <c r="G930" s="97"/>
      <c r="H930" s="97"/>
      <c r="I930" s="97"/>
      <c r="J930" s="97"/>
      <c r="K930" s="97"/>
      <c r="L930" s="97"/>
      <c r="M930" s="97"/>
      <c r="N930" s="97"/>
      <c r="O930" s="97"/>
      <c r="P930" s="97"/>
      <c r="Q930" s="97"/>
      <c r="R930" s="97"/>
      <c r="S930" s="97"/>
      <c r="T930" s="97"/>
      <c r="U930" s="97"/>
      <c r="V930" s="97"/>
      <c r="W930" s="97"/>
      <c r="X930" s="97"/>
      <c r="Y930" s="97"/>
      <c r="Z930" s="97"/>
    </row>
    <row r="931" spans="1:26">
      <c r="A931" s="97"/>
      <c r="B931" s="97"/>
      <c r="C931" s="97"/>
      <c r="D931" s="97"/>
      <c r="E931" s="97"/>
      <c r="F931" s="97"/>
      <c r="G931" s="97"/>
      <c r="H931" s="97"/>
      <c r="I931" s="97"/>
      <c r="J931" s="97"/>
      <c r="K931" s="97"/>
      <c r="L931" s="97"/>
      <c r="M931" s="97"/>
      <c r="N931" s="97"/>
      <c r="O931" s="97"/>
      <c r="P931" s="97"/>
      <c r="Q931" s="97"/>
      <c r="R931" s="97"/>
      <c r="S931" s="97"/>
      <c r="T931" s="97"/>
      <c r="U931" s="97"/>
      <c r="V931" s="97"/>
      <c r="W931" s="97"/>
      <c r="X931" s="97"/>
      <c r="Y931" s="97"/>
      <c r="Z931" s="97"/>
    </row>
    <row r="932" spans="1:26">
      <c r="A932" s="97"/>
      <c r="B932" s="97"/>
      <c r="C932" s="97"/>
      <c r="D932" s="97"/>
      <c r="E932" s="97"/>
      <c r="F932" s="97"/>
      <c r="G932" s="97"/>
      <c r="H932" s="97"/>
      <c r="I932" s="97"/>
      <c r="J932" s="97"/>
      <c r="K932" s="97"/>
      <c r="L932" s="97"/>
      <c r="M932" s="97"/>
      <c r="N932" s="97"/>
      <c r="O932" s="97"/>
      <c r="P932" s="97"/>
      <c r="Q932" s="97"/>
      <c r="R932" s="97"/>
      <c r="S932" s="97"/>
      <c r="T932" s="97"/>
      <c r="U932" s="97"/>
      <c r="V932" s="97"/>
      <c r="W932" s="97"/>
      <c r="X932" s="97"/>
      <c r="Y932" s="97"/>
      <c r="Z932" s="97"/>
    </row>
    <row r="933" spans="1:26">
      <c r="A933" s="97"/>
      <c r="B933" s="97"/>
      <c r="C933" s="97"/>
      <c r="D933" s="97"/>
      <c r="E933" s="97"/>
      <c r="F933" s="97"/>
      <c r="G933" s="97"/>
      <c r="H933" s="97"/>
      <c r="I933" s="97"/>
      <c r="J933" s="97"/>
      <c r="K933" s="97"/>
      <c r="L933" s="97"/>
      <c r="M933" s="97"/>
      <c r="N933" s="97"/>
      <c r="O933" s="97"/>
      <c r="P933" s="97"/>
      <c r="Q933" s="97"/>
      <c r="R933" s="97"/>
      <c r="S933" s="97"/>
      <c r="T933" s="97"/>
      <c r="U933" s="97"/>
      <c r="V933" s="97"/>
      <c r="W933" s="97"/>
      <c r="X933" s="97"/>
      <c r="Y933" s="97"/>
      <c r="Z933" s="97"/>
    </row>
    <row r="934" spans="1:26">
      <c r="A934" s="97"/>
      <c r="B934" s="97"/>
      <c r="C934" s="97"/>
      <c r="D934" s="97"/>
      <c r="E934" s="97"/>
      <c r="F934" s="97"/>
      <c r="G934" s="97"/>
      <c r="H934" s="97"/>
      <c r="I934" s="97"/>
      <c r="J934" s="97"/>
      <c r="K934" s="97"/>
      <c r="L934" s="97"/>
      <c r="M934" s="97"/>
      <c r="N934" s="97"/>
      <c r="O934" s="97"/>
      <c r="P934" s="97"/>
      <c r="Q934" s="97"/>
      <c r="R934" s="97"/>
      <c r="S934" s="97"/>
      <c r="T934" s="97"/>
      <c r="U934" s="97"/>
      <c r="V934" s="97"/>
      <c r="W934" s="97"/>
      <c r="X934" s="97"/>
      <c r="Y934" s="97"/>
      <c r="Z934" s="97"/>
    </row>
    <row r="935" spans="1:26">
      <c r="A935" s="97"/>
      <c r="B935" s="97"/>
      <c r="C935" s="97"/>
      <c r="D935" s="97"/>
      <c r="E935" s="97"/>
      <c r="F935" s="97"/>
      <c r="G935" s="97"/>
      <c r="H935" s="97"/>
      <c r="I935" s="97"/>
      <c r="J935" s="97"/>
      <c r="K935" s="97"/>
      <c r="L935" s="97"/>
      <c r="M935" s="97"/>
      <c r="N935" s="97"/>
      <c r="O935" s="97"/>
      <c r="P935" s="97"/>
      <c r="Q935" s="97"/>
      <c r="R935" s="97"/>
      <c r="S935" s="97"/>
      <c r="T935" s="97"/>
      <c r="U935" s="97"/>
      <c r="V935" s="97"/>
      <c r="W935" s="97"/>
      <c r="X935" s="97"/>
      <c r="Y935" s="97"/>
      <c r="Z935" s="97"/>
    </row>
    <row r="936" spans="1:26">
      <c r="A936" s="97"/>
      <c r="B936" s="97"/>
      <c r="C936" s="97"/>
      <c r="D936" s="97"/>
      <c r="E936" s="97"/>
      <c r="F936" s="97"/>
      <c r="G936" s="97"/>
      <c r="H936" s="97"/>
      <c r="I936" s="97"/>
      <c r="J936" s="97"/>
      <c r="K936" s="97"/>
      <c r="L936" s="97"/>
      <c r="M936" s="97"/>
      <c r="N936" s="97"/>
      <c r="O936" s="97"/>
      <c r="P936" s="97"/>
      <c r="Q936" s="97"/>
      <c r="R936" s="97"/>
      <c r="S936" s="97"/>
      <c r="T936" s="97"/>
      <c r="U936" s="97"/>
      <c r="V936" s="97"/>
      <c r="W936" s="97"/>
      <c r="X936" s="97"/>
      <c r="Y936" s="97"/>
      <c r="Z936" s="97"/>
    </row>
    <row r="937" spans="1:26">
      <c r="A937" s="97"/>
      <c r="B937" s="97"/>
      <c r="C937" s="97"/>
      <c r="D937" s="97"/>
      <c r="E937" s="97"/>
      <c r="F937" s="97"/>
      <c r="G937" s="97"/>
      <c r="H937" s="97"/>
      <c r="I937" s="97"/>
      <c r="J937" s="97"/>
      <c r="K937" s="97"/>
      <c r="L937" s="97"/>
      <c r="M937" s="97"/>
      <c r="N937" s="97"/>
      <c r="O937" s="97"/>
      <c r="P937" s="97"/>
      <c r="Q937" s="97"/>
      <c r="R937" s="97"/>
      <c r="S937" s="97"/>
      <c r="T937" s="97"/>
      <c r="U937" s="97"/>
      <c r="V937" s="97"/>
      <c r="W937" s="97"/>
      <c r="X937" s="97"/>
      <c r="Y937" s="97"/>
      <c r="Z937" s="97"/>
    </row>
    <row r="938" spans="1:26">
      <c r="A938" s="97"/>
      <c r="B938" s="97"/>
      <c r="C938" s="97"/>
      <c r="D938" s="97"/>
      <c r="E938" s="97"/>
      <c r="F938" s="97"/>
      <c r="G938" s="97"/>
      <c r="H938" s="97"/>
      <c r="I938" s="97"/>
      <c r="J938" s="97"/>
      <c r="K938" s="97"/>
      <c r="L938" s="97"/>
      <c r="M938" s="97"/>
      <c r="N938" s="97"/>
      <c r="O938" s="97"/>
      <c r="P938" s="97"/>
      <c r="Q938" s="97"/>
      <c r="R938" s="97"/>
      <c r="S938" s="97"/>
      <c r="T938" s="97"/>
      <c r="U938" s="97"/>
      <c r="V938" s="97"/>
      <c r="W938" s="97"/>
      <c r="X938" s="97"/>
      <c r="Y938" s="97"/>
      <c r="Z938" s="97"/>
    </row>
    <row r="939" spans="1:26">
      <c r="A939" s="97"/>
      <c r="B939" s="97"/>
      <c r="C939" s="97"/>
      <c r="D939" s="97"/>
      <c r="E939" s="97"/>
      <c r="F939" s="97"/>
      <c r="G939" s="97"/>
      <c r="H939" s="97"/>
      <c r="I939" s="97"/>
      <c r="J939" s="97"/>
      <c r="K939" s="97"/>
      <c r="L939" s="97"/>
      <c r="M939" s="97"/>
      <c r="N939" s="97"/>
      <c r="O939" s="97"/>
      <c r="P939" s="97"/>
      <c r="Q939" s="97"/>
      <c r="R939" s="97"/>
      <c r="S939" s="97"/>
      <c r="T939" s="97"/>
      <c r="U939" s="97"/>
      <c r="V939" s="97"/>
      <c r="W939" s="97"/>
      <c r="X939" s="97"/>
      <c r="Y939" s="97"/>
      <c r="Z939" s="97"/>
    </row>
    <row r="940" spans="1:26">
      <c r="A940" s="97"/>
      <c r="B940" s="97"/>
      <c r="C940" s="97"/>
      <c r="D940" s="97"/>
      <c r="E940" s="97"/>
      <c r="F940" s="97"/>
      <c r="G940" s="97"/>
      <c r="H940" s="97"/>
      <c r="I940" s="97"/>
      <c r="J940" s="97"/>
      <c r="K940" s="97"/>
      <c r="L940" s="97"/>
      <c r="M940" s="97"/>
      <c r="N940" s="97"/>
      <c r="O940" s="97"/>
      <c r="P940" s="97"/>
      <c r="Q940" s="97"/>
      <c r="R940" s="97"/>
      <c r="S940" s="97"/>
      <c r="T940" s="97"/>
      <c r="U940" s="97"/>
      <c r="V940" s="97"/>
      <c r="W940" s="97"/>
      <c r="X940" s="97"/>
      <c r="Y940" s="97"/>
      <c r="Z940" s="97"/>
    </row>
    <row r="941" spans="1:26">
      <c r="A941" s="97"/>
      <c r="B941" s="97"/>
      <c r="C941" s="97"/>
      <c r="D941" s="97"/>
      <c r="E941" s="97"/>
      <c r="F941" s="97"/>
      <c r="G941" s="97"/>
      <c r="H941" s="97"/>
      <c r="I941" s="97"/>
      <c r="J941" s="97"/>
      <c r="K941" s="97"/>
      <c r="L941" s="97"/>
      <c r="M941" s="97"/>
      <c r="N941" s="97"/>
      <c r="O941" s="97"/>
      <c r="P941" s="97"/>
      <c r="Q941" s="97"/>
      <c r="R941" s="97"/>
      <c r="S941" s="97"/>
      <c r="T941" s="97"/>
      <c r="U941" s="97"/>
      <c r="V941" s="97"/>
      <c r="W941" s="97"/>
      <c r="X941" s="97"/>
      <c r="Y941" s="97"/>
      <c r="Z941" s="97"/>
    </row>
    <row r="942" spans="1:26">
      <c r="A942" s="97"/>
      <c r="B942" s="97"/>
      <c r="C942" s="97"/>
      <c r="D942" s="97"/>
      <c r="E942" s="97"/>
      <c r="F942" s="97"/>
      <c r="G942" s="97"/>
      <c r="H942" s="97"/>
      <c r="I942" s="97"/>
      <c r="J942" s="97"/>
      <c r="K942" s="97"/>
      <c r="L942" s="97"/>
      <c r="M942" s="97"/>
      <c r="N942" s="97"/>
      <c r="O942" s="97"/>
      <c r="P942" s="97"/>
      <c r="Q942" s="97"/>
      <c r="R942" s="97"/>
      <c r="S942" s="97"/>
      <c r="T942" s="97"/>
      <c r="U942" s="97"/>
      <c r="V942" s="97"/>
      <c r="W942" s="97"/>
      <c r="X942" s="97"/>
      <c r="Y942" s="97"/>
      <c r="Z942" s="97"/>
    </row>
    <row r="943" spans="1:26">
      <c r="A943" s="97"/>
      <c r="B943" s="97"/>
      <c r="C943" s="97"/>
      <c r="D943" s="97"/>
      <c r="E943" s="97"/>
      <c r="F943" s="97"/>
      <c r="G943" s="97"/>
      <c r="H943" s="97"/>
      <c r="I943" s="97"/>
      <c r="J943" s="97"/>
      <c r="K943" s="97"/>
      <c r="L943" s="97"/>
      <c r="M943" s="97"/>
      <c r="N943" s="97"/>
      <c r="O943" s="97"/>
      <c r="P943" s="97"/>
      <c r="Q943" s="97"/>
      <c r="R943" s="97"/>
      <c r="S943" s="97"/>
      <c r="T943" s="97"/>
      <c r="U943" s="97"/>
      <c r="V943" s="97"/>
      <c r="W943" s="97"/>
      <c r="X943" s="97"/>
      <c r="Y943" s="97"/>
      <c r="Z943" s="97"/>
    </row>
    <row r="944" spans="1:26">
      <c r="A944" s="97"/>
      <c r="B944" s="97"/>
      <c r="C944" s="97"/>
      <c r="D944" s="97"/>
      <c r="E944" s="97"/>
      <c r="F944" s="97"/>
      <c r="G944" s="97"/>
      <c r="H944" s="97"/>
      <c r="I944" s="97"/>
      <c r="J944" s="97"/>
      <c r="K944" s="97"/>
      <c r="L944" s="97"/>
      <c r="M944" s="97"/>
      <c r="N944" s="97"/>
      <c r="O944" s="97"/>
      <c r="P944" s="97"/>
      <c r="Q944" s="97"/>
      <c r="R944" s="97"/>
      <c r="S944" s="97"/>
      <c r="T944" s="97"/>
      <c r="U944" s="97"/>
      <c r="V944" s="97"/>
      <c r="W944" s="97"/>
      <c r="X944" s="97"/>
      <c r="Y944" s="97"/>
      <c r="Z944" s="97"/>
    </row>
    <row r="945" spans="1:26">
      <c r="A945" s="97"/>
      <c r="B945" s="97"/>
      <c r="C945" s="97"/>
      <c r="D945" s="97"/>
      <c r="E945" s="97"/>
      <c r="F945" s="97"/>
      <c r="G945" s="97"/>
      <c r="H945" s="97"/>
      <c r="I945" s="97"/>
      <c r="J945" s="97"/>
      <c r="K945" s="97"/>
      <c r="L945" s="97"/>
      <c r="M945" s="97"/>
      <c r="N945" s="97"/>
      <c r="O945" s="97"/>
      <c r="P945" s="97"/>
      <c r="Q945" s="97"/>
      <c r="R945" s="97"/>
      <c r="S945" s="97"/>
      <c r="T945" s="97"/>
      <c r="U945" s="97"/>
      <c r="V945" s="97"/>
      <c r="W945" s="97"/>
      <c r="X945" s="97"/>
      <c r="Y945" s="97"/>
      <c r="Z945" s="97"/>
    </row>
    <row r="946" spans="1:26">
      <c r="A946" s="97"/>
      <c r="B946" s="97"/>
      <c r="C946" s="97"/>
      <c r="D946" s="97"/>
      <c r="E946" s="97"/>
      <c r="F946" s="97"/>
      <c r="G946" s="97"/>
      <c r="H946" s="97"/>
      <c r="I946" s="97"/>
      <c r="J946" s="97"/>
      <c r="K946" s="97"/>
      <c r="L946" s="97"/>
      <c r="M946" s="97"/>
      <c r="N946" s="97"/>
      <c r="O946" s="97"/>
      <c r="P946" s="97"/>
      <c r="Q946" s="97"/>
      <c r="R946" s="97"/>
      <c r="S946" s="97"/>
      <c r="T946" s="97"/>
      <c r="U946" s="97"/>
      <c r="V946" s="97"/>
      <c r="W946" s="97"/>
      <c r="X946" s="97"/>
      <c r="Y946" s="97"/>
      <c r="Z946" s="97"/>
    </row>
    <row r="947" spans="1:26">
      <c r="A947" s="97"/>
      <c r="B947" s="97"/>
      <c r="C947" s="97"/>
      <c r="D947" s="97"/>
      <c r="E947" s="97"/>
      <c r="F947" s="97"/>
      <c r="G947" s="97"/>
      <c r="H947" s="97"/>
      <c r="I947" s="97"/>
      <c r="J947" s="97"/>
      <c r="K947" s="97"/>
      <c r="L947" s="97"/>
      <c r="M947" s="97"/>
      <c r="N947" s="97"/>
      <c r="O947" s="97"/>
      <c r="P947" s="97"/>
      <c r="Q947" s="97"/>
      <c r="R947" s="97"/>
      <c r="S947" s="97"/>
      <c r="T947" s="97"/>
      <c r="U947" s="97"/>
      <c r="V947" s="97"/>
      <c r="W947" s="97"/>
      <c r="X947" s="97"/>
      <c r="Y947" s="97"/>
      <c r="Z947" s="97"/>
    </row>
    <row r="948" spans="1:26">
      <c r="A948" s="97"/>
      <c r="B948" s="97"/>
      <c r="C948" s="97"/>
      <c r="D948" s="97"/>
      <c r="E948" s="97"/>
      <c r="F948" s="97"/>
      <c r="G948" s="97"/>
      <c r="H948" s="97"/>
      <c r="I948" s="97"/>
      <c r="J948" s="97"/>
      <c r="K948" s="97"/>
      <c r="L948" s="97"/>
      <c r="M948" s="97"/>
      <c r="N948" s="97"/>
      <c r="O948" s="97"/>
      <c r="P948" s="97"/>
      <c r="Q948" s="97"/>
      <c r="R948" s="97"/>
      <c r="S948" s="97"/>
      <c r="T948" s="97"/>
      <c r="U948" s="97"/>
      <c r="V948" s="97"/>
      <c r="W948" s="97"/>
      <c r="X948" s="97"/>
      <c r="Y948" s="97"/>
      <c r="Z948" s="97"/>
    </row>
    <row r="949" spans="1:26">
      <c r="A949" s="97"/>
      <c r="B949" s="97"/>
      <c r="C949" s="97"/>
      <c r="D949" s="97"/>
      <c r="E949" s="97"/>
      <c r="F949" s="97"/>
      <c r="G949" s="97"/>
      <c r="H949" s="97"/>
      <c r="I949" s="97"/>
      <c r="J949" s="97"/>
      <c r="K949" s="97"/>
      <c r="L949" s="97"/>
      <c r="M949" s="97"/>
      <c r="N949" s="97"/>
      <c r="O949" s="97"/>
      <c r="P949" s="97"/>
      <c r="Q949" s="97"/>
      <c r="R949" s="97"/>
      <c r="S949" s="97"/>
      <c r="T949" s="97"/>
      <c r="U949" s="97"/>
      <c r="V949" s="97"/>
      <c r="W949" s="97"/>
      <c r="X949" s="97"/>
      <c r="Y949" s="97"/>
      <c r="Z949" s="97"/>
    </row>
    <row r="950" spans="1:26">
      <c r="A950" s="97"/>
      <c r="B950" s="97"/>
      <c r="C950" s="97"/>
      <c r="D950" s="97"/>
      <c r="E950" s="97"/>
      <c r="F950" s="97"/>
      <c r="G950" s="97"/>
      <c r="H950" s="97"/>
      <c r="I950" s="97"/>
      <c r="J950" s="97"/>
      <c r="K950" s="97"/>
      <c r="L950" s="97"/>
      <c r="M950" s="97"/>
      <c r="N950" s="97"/>
      <c r="O950" s="97"/>
      <c r="P950" s="97"/>
      <c r="Q950" s="97"/>
      <c r="R950" s="97"/>
      <c r="S950" s="97"/>
      <c r="T950" s="97"/>
      <c r="U950" s="97"/>
      <c r="V950" s="97"/>
      <c r="W950" s="97"/>
      <c r="X950" s="97"/>
      <c r="Y950" s="97"/>
      <c r="Z950" s="97"/>
    </row>
    <row r="951" spans="1:26">
      <c r="A951" s="97"/>
      <c r="B951" s="97"/>
      <c r="C951" s="97"/>
      <c r="D951" s="97"/>
      <c r="E951" s="97"/>
      <c r="F951" s="97"/>
      <c r="G951" s="97"/>
      <c r="H951" s="97"/>
      <c r="I951" s="97"/>
      <c r="J951" s="97"/>
      <c r="K951" s="97"/>
      <c r="L951" s="97"/>
      <c r="M951" s="97"/>
      <c r="N951" s="97"/>
      <c r="O951" s="97"/>
      <c r="P951" s="97"/>
      <c r="Q951" s="97"/>
      <c r="R951" s="97"/>
      <c r="S951" s="97"/>
      <c r="T951" s="97"/>
      <c r="U951" s="97"/>
      <c r="V951" s="97"/>
      <c r="W951" s="97"/>
      <c r="X951" s="97"/>
      <c r="Y951" s="97"/>
      <c r="Z951" s="97"/>
    </row>
    <row r="952" spans="1:26">
      <c r="A952" s="97"/>
      <c r="B952" s="97"/>
      <c r="C952" s="97"/>
      <c r="D952" s="97"/>
      <c r="E952" s="97"/>
      <c r="F952" s="97"/>
      <c r="G952" s="97"/>
      <c r="H952" s="97"/>
      <c r="I952" s="97"/>
      <c r="J952" s="97"/>
      <c r="K952" s="97"/>
      <c r="L952" s="97"/>
      <c r="M952" s="97"/>
      <c r="N952" s="97"/>
      <c r="O952" s="97"/>
      <c r="P952" s="97"/>
      <c r="Q952" s="97"/>
      <c r="R952" s="97"/>
      <c r="S952" s="97"/>
      <c r="T952" s="97"/>
      <c r="U952" s="97"/>
      <c r="V952" s="97"/>
      <c r="W952" s="97"/>
      <c r="X952" s="97"/>
      <c r="Y952" s="97"/>
      <c r="Z952" s="97"/>
    </row>
    <row r="953" spans="1:26">
      <c r="A953" s="97"/>
      <c r="B953" s="97"/>
      <c r="C953" s="97"/>
      <c r="D953" s="97"/>
      <c r="E953" s="97"/>
      <c r="F953" s="97"/>
      <c r="G953" s="97"/>
      <c r="H953" s="97"/>
      <c r="I953" s="97"/>
      <c r="J953" s="97"/>
      <c r="K953" s="97"/>
      <c r="L953" s="97"/>
      <c r="M953" s="97"/>
      <c r="N953" s="97"/>
      <c r="O953" s="97"/>
      <c r="P953" s="97"/>
      <c r="Q953" s="97"/>
      <c r="R953" s="97"/>
      <c r="S953" s="97"/>
      <c r="T953" s="97"/>
      <c r="U953" s="97"/>
      <c r="V953" s="97"/>
      <c r="W953" s="97"/>
      <c r="X953" s="97"/>
      <c r="Y953" s="97"/>
      <c r="Z953" s="97"/>
    </row>
    <row r="954" spans="1:26">
      <c r="A954" s="97"/>
      <c r="B954" s="97"/>
      <c r="C954" s="97"/>
      <c r="D954" s="97"/>
      <c r="E954" s="97"/>
      <c r="F954" s="97"/>
      <c r="G954" s="97"/>
      <c r="H954" s="97"/>
      <c r="I954" s="97"/>
      <c r="J954" s="97"/>
      <c r="K954" s="97"/>
      <c r="L954" s="97"/>
      <c r="M954" s="97"/>
      <c r="N954" s="97"/>
      <c r="O954" s="97"/>
      <c r="P954" s="97"/>
      <c r="Q954" s="97"/>
      <c r="R954" s="97"/>
      <c r="S954" s="97"/>
      <c r="T954" s="97"/>
      <c r="U954" s="97"/>
      <c r="V954" s="97"/>
      <c r="W954" s="97"/>
      <c r="X954" s="97"/>
      <c r="Y954" s="97"/>
      <c r="Z954" s="97"/>
    </row>
    <row r="955" spans="1:26">
      <c r="A955" s="97"/>
      <c r="B955" s="97"/>
      <c r="C955" s="97"/>
      <c r="D955" s="97"/>
      <c r="E955" s="97"/>
      <c r="F955" s="97"/>
      <c r="G955" s="97"/>
      <c r="H955" s="97"/>
      <c r="I955" s="97"/>
      <c r="J955" s="97"/>
      <c r="K955" s="97"/>
      <c r="L955" s="97"/>
      <c r="M955" s="97"/>
      <c r="N955" s="97"/>
      <c r="O955" s="97"/>
      <c r="P955" s="97"/>
      <c r="Q955" s="97"/>
      <c r="R955" s="97"/>
      <c r="S955" s="97"/>
      <c r="T955" s="97"/>
      <c r="U955" s="97"/>
      <c r="V955" s="97"/>
      <c r="W955" s="97"/>
      <c r="X955" s="97"/>
      <c r="Y955" s="97"/>
      <c r="Z955" s="97"/>
    </row>
    <row r="956" spans="1:26">
      <c r="A956" s="97"/>
      <c r="B956" s="97"/>
      <c r="C956" s="97"/>
      <c r="D956" s="97"/>
      <c r="E956" s="97"/>
      <c r="F956" s="97"/>
      <c r="G956" s="97"/>
      <c r="H956" s="97"/>
      <c r="I956" s="97"/>
      <c r="J956" s="97"/>
      <c r="K956" s="97"/>
      <c r="L956" s="97"/>
      <c r="M956" s="97"/>
      <c r="N956" s="97"/>
      <c r="O956" s="97"/>
      <c r="P956" s="97"/>
      <c r="Q956" s="97"/>
      <c r="R956" s="97"/>
      <c r="S956" s="97"/>
      <c r="T956" s="97"/>
      <c r="U956" s="97"/>
      <c r="V956" s="97"/>
      <c r="W956" s="97"/>
      <c r="X956" s="97"/>
      <c r="Y956" s="97"/>
      <c r="Z956" s="97"/>
    </row>
    <row r="957" spans="1:26">
      <c r="A957" s="97"/>
      <c r="B957" s="97"/>
      <c r="C957" s="97"/>
      <c r="D957" s="97"/>
      <c r="E957" s="97"/>
      <c r="F957" s="97"/>
      <c r="G957" s="97"/>
      <c r="H957" s="97"/>
      <c r="I957" s="97"/>
      <c r="J957" s="97"/>
      <c r="K957" s="97"/>
      <c r="L957" s="97"/>
      <c r="M957" s="97"/>
      <c r="N957" s="97"/>
      <c r="O957" s="97"/>
      <c r="P957" s="97"/>
      <c r="Q957" s="97"/>
      <c r="R957" s="97"/>
      <c r="S957" s="97"/>
      <c r="T957" s="97"/>
      <c r="U957" s="97"/>
      <c r="V957" s="97"/>
      <c r="W957" s="97"/>
      <c r="X957" s="97"/>
      <c r="Y957" s="97"/>
      <c r="Z957" s="97"/>
    </row>
    <row r="958" spans="1:26">
      <c r="A958" s="97"/>
      <c r="B958" s="97"/>
      <c r="C958" s="97"/>
      <c r="D958" s="97"/>
      <c r="E958" s="97"/>
      <c r="F958" s="97"/>
      <c r="G958" s="97"/>
      <c r="H958" s="97"/>
      <c r="I958" s="97"/>
      <c r="J958" s="97"/>
      <c r="K958" s="97"/>
      <c r="L958" s="97"/>
      <c r="M958" s="97"/>
      <c r="N958" s="97"/>
      <c r="O958" s="97"/>
      <c r="P958" s="97"/>
      <c r="Q958" s="97"/>
      <c r="R958" s="97"/>
      <c r="S958" s="97"/>
      <c r="T958" s="97"/>
      <c r="U958" s="97"/>
      <c r="V958" s="97"/>
      <c r="W958" s="97"/>
      <c r="X958" s="97"/>
      <c r="Y958" s="97"/>
      <c r="Z958" s="97"/>
    </row>
    <row r="959" spans="1:26">
      <c r="A959" s="97"/>
      <c r="B959" s="97"/>
      <c r="C959" s="97"/>
      <c r="D959" s="97"/>
      <c r="E959" s="97"/>
      <c r="F959" s="97"/>
      <c r="G959" s="97"/>
      <c r="H959" s="97"/>
      <c r="I959" s="97"/>
      <c r="J959" s="97"/>
      <c r="K959" s="97"/>
      <c r="L959" s="97"/>
      <c r="M959" s="97"/>
      <c r="N959" s="97"/>
      <c r="O959" s="97"/>
      <c r="P959" s="97"/>
      <c r="Q959" s="97"/>
      <c r="R959" s="97"/>
      <c r="S959" s="97"/>
      <c r="T959" s="97"/>
      <c r="U959" s="97"/>
      <c r="V959" s="97"/>
      <c r="W959" s="97"/>
      <c r="X959" s="97"/>
      <c r="Y959" s="97"/>
      <c r="Z959" s="97"/>
    </row>
    <row r="960" spans="1:26">
      <c r="A960" s="97"/>
      <c r="B960" s="97"/>
      <c r="C960" s="97"/>
      <c r="D960" s="97"/>
      <c r="E960" s="97"/>
      <c r="F960" s="97"/>
      <c r="G960" s="97"/>
      <c r="H960" s="97"/>
      <c r="I960" s="97"/>
      <c r="J960" s="97"/>
      <c r="K960" s="97"/>
      <c r="L960" s="97"/>
      <c r="M960" s="97"/>
      <c r="N960" s="97"/>
      <c r="O960" s="97"/>
      <c r="P960" s="97"/>
      <c r="Q960" s="97"/>
      <c r="R960" s="97"/>
      <c r="S960" s="97"/>
      <c r="T960" s="97"/>
      <c r="U960" s="97"/>
      <c r="V960" s="97"/>
      <c r="W960" s="97"/>
      <c r="X960" s="97"/>
      <c r="Y960" s="97"/>
      <c r="Z960" s="97"/>
    </row>
    <row r="961" spans="1:26">
      <c r="A961" s="97"/>
      <c r="B961" s="97"/>
      <c r="C961" s="97"/>
      <c r="D961" s="97"/>
      <c r="E961" s="97"/>
      <c r="F961" s="97"/>
      <c r="G961" s="97"/>
      <c r="H961" s="97"/>
      <c r="I961" s="97"/>
      <c r="J961" s="97"/>
      <c r="K961" s="97"/>
      <c r="L961" s="97"/>
      <c r="M961" s="97"/>
      <c r="N961" s="97"/>
      <c r="O961" s="97"/>
      <c r="P961" s="97"/>
      <c r="Q961" s="97"/>
      <c r="R961" s="97"/>
      <c r="S961" s="97"/>
      <c r="T961" s="97"/>
      <c r="U961" s="97"/>
      <c r="V961" s="97"/>
      <c r="W961" s="97"/>
      <c r="X961" s="97"/>
      <c r="Y961" s="97"/>
      <c r="Z961" s="97"/>
    </row>
    <row r="962" spans="1:26">
      <c r="A962" s="97"/>
      <c r="B962" s="97"/>
      <c r="C962" s="97"/>
      <c r="D962" s="97"/>
      <c r="E962" s="97"/>
      <c r="F962" s="97"/>
      <c r="G962" s="97"/>
      <c r="H962" s="97"/>
      <c r="I962" s="97"/>
      <c r="J962" s="97"/>
      <c r="K962" s="97"/>
      <c r="L962" s="97"/>
      <c r="M962" s="97"/>
      <c r="N962" s="97"/>
      <c r="O962" s="97"/>
      <c r="P962" s="97"/>
      <c r="Q962" s="97"/>
      <c r="R962" s="97"/>
      <c r="S962" s="97"/>
      <c r="T962" s="97"/>
      <c r="U962" s="97"/>
      <c r="V962" s="97"/>
      <c r="W962" s="97"/>
      <c r="X962" s="97"/>
      <c r="Y962" s="97"/>
      <c r="Z962" s="97"/>
    </row>
    <row r="963" spans="1:26">
      <c r="A963" s="97"/>
      <c r="B963" s="97"/>
      <c r="C963" s="97"/>
      <c r="D963" s="97"/>
      <c r="E963" s="97"/>
      <c r="F963" s="97"/>
      <c r="G963" s="97"/>
      <c r="H963" s="97"/>
      <c r="I963" s="97"/>
      <c r="J963" s="97"/>
      <c r="K963" s="97"/>
      <c r="L963" s="97"/>
      <c r="M963" s="97"/>
      <c r="N963" s="97"/>
      <c r="O963" s="97"/>
      <c r="P963" s="97"/>
      <c r="Q963" s="97"/>
      <c r="R963" s="97"/>
      <c r="S963" s="97"/>
      <c r="T963" s="97"/>
      <c r="U963" s="97"/>
      <c r="V963" s="97"/>
      <c r="W963" s="97"/>
      <c r="X963" s="97"/>
      <c r="Y963" s="97"/>
      <c r="Z963" s="97"/>
    </row>
    <row r="964" spans="1:26">
      <c r="A964" s="97"/>
      <c r="B964" s="97"/>
      <c r="C964" s="97"/>
      <c r="D964" s="97"/>
      <c r="E964" s="97"/>
      <c r="F964" s="97"/>
      <c r="G964" s="97"/>
      <c r="H964" s="97"/>
      <c r="I964" s="97"/>
      <c r="J964" s="97"/>
      <c r="K964" s="97"/>
      <c r="L964" s="97"/>
      <c r="M964" s="97"/>
      <c r="N964" s="97"/>
      <c r="O964" s="97"/>
      <c r="P964" s="97"/>
      <c r="Q964" s="97"/>
      <c r="R964" s="97"/>
      <c r="S964" s="97"/>
      <c r="T964" s="97"/>
      <c r="U964" s="97"/>
      <c r="V964" s="97"/>
      <c r="W964" s="97"/>
      <c r="X964" s="97"/>
      <c r="Y964" s="97"/>
      <c r="Z964" s="97"/>
    </row>
    <row r="965" spans="1:26">
      <c r="A965" s="97"/>
      <c r="B965" s="97"/>
      <c r="C965" s="97"/>
      <c r="D965" s="97"/>
      <c r="E965" s="97"/>
      <c r="F965" s="97"/>
      <c r="G965" s="97"/>
      <c r="H965" s="97"/>
      <c r="I965" s="97"/>
      <c r="J965" s="97"/>
      <c r="K965" s="97"/>
      <c r="L965" s="97"/>
      <c r="M965" s="97"/>
      <c r="N965" s="97"/>
      <c r="O965" s="97"/>
      <c r="P965" s="97"/>
      <c r="Q965" s="97"/>
      <c r="R965" s="97"/>
      <c r="S965" s="97"/>
      <c r="T965" s="97"/>
      <c r="U965" s="97"/>
      <c r="V965" s="97"/>
      <c r="W965" s="97"/>
      <c r="X965" s="97"/>
      <c r="Y965" s="97"/>
      <c r="Z965" s="97"/>
    </row>
    <row r="966" spans="1:26">
      <c r="A966" s="97"/>
      <c r="B966" s="97"/>
      <c r="C966" s="97"/>
      <c r="D966" s="97"/>
      <c r="E966" s="97"/>
      <c r="F966" s="97"/>
      <c r="G966" s="97"/>
      <c r="H966" s="97"/>
      <c r="I966" s="97"/>
      <c r="J966" s="97"/>
      <c r="K966" s="97"/>
      <c r="L966" s="97"/>
      <c r="M966" s="97"/>
      <c r="N966" s="97"/>
      <c r="O966" s="97"/>
      <c r="P966" s="97"/>
      <c r="Q966" s="97"/>
      <c r="R966" s="97"/>
      <c r="S966" s="97"/>
      <c r="T966" s="97"/>
      <c r="U966" s="97"/>
      <c r="V966" s="97"/>
      <c r="W966" s="97"/>
      <c r="X966" s="97"/>
      <c r="Y966" s="97"/>
      <c r="Z966" s="97"/>
    </row>
    <row r="967" spans="1:26">
      <c r="A967" s="97"/>
      <c r="B967" s="97"/>
      <c r="C967" s="97"/>
      <c r="D967" s="97"/>
      <c r="E967" s="97"/>
      <c r="F967" s="97"/>
      <c r="G967" s="97"/>
      <c r="H967" s="97"/>
      <c r="I967" s="97"/>
      <c r="J967" s="97"/>
      <c r="K967" s="97"/>
      <c r="L967" s="97"/>
      <c r="M967" s="97"/>
      <c r="N967" s="97"/>
      <c r="O967" s="97"/>
      <c r="P967" s="97"/>
      <c r="Q967" s="97"/>
      <c r="R967" s="97"/>
      <c r="S967" s="97"/>
      <c r="T967" s="97"/>
      <c r="U967" s="97"/>
      <c r="V967" s="97"/>
      <c r="W967" s="97"/>
      <c r="X967" s="97"/>
      <c r="Y967" s="97"/>
      <c r="Z967" s="97"/>
    </row>
    <row r="968" spans="1:26">
      <c r="A968" s="97"/>
      <c r="B968" s="97"/>
      <c r="C968" s="97"/>
      <c r="D968" s="97"/>
      <c r="E968" s="97"/>
      <c r="F968" s="97"/>
      <c r="G968" s="97"/>
      <c r="H968" s="97"/>
      <c r="I968" s="97"/>
      <c r="J968" s="97"/>
      <c r="K968" s="97"/>
      <c r="L968" s="97"/>
      <c r="M968" s="97"/>
      <c r="N968" s="97"/>
      <c r="O968" s="97"/>
      <c r="P968" s="97"/>
      <c r="Q968" s="97"/>
      <c r="R968" s="97"/>
      <c r="S968" s="97"/>
      <c r="T968" s="97"/>
      <c r="U968" s="97"/>
      <c r="V968" s="97"/>
      <c r="W968" s="97"/>
      <c r="X968" s="97"/>
      <c r="Y968" s="97"/>
      <c r="Z968" s="97"/>
    </row>
    <row r="969" spans="1:26">
      <c r="A969" s="97"/>
      <c r="B969" s="97"/>
      <c r="C969" s="97"/>
      <c r="D969" s="97"/>
      <c r="E969" s="97"/>
      <c r="F969" s="97"/>
      <c r="G969" s="97"/>
      <c r="H969" s="97"/>
      <c r="I969" s="97"/>
      <c r="J969" s="97"/>
      <c r="K969" s="97"/>
      <c r="L969" s="97"/>
      <c r="M969" s="97"/>
      <c r="N969" s="97"/>
      <c r="O969" s="97"/>
      <c r="P969" s="97"/>
      <c r="Q969" s="97"/>
      <c r="R969" s="97"/>
      <c r="S969" s="97"/>
      <c r="T969" s="97"/>
      <c r="U969" s="97"/>
      <c r="V969" s="97"/>
      <c r="W969" s="97"/>
      <c r="X969" s="97"/>
      <c r="Y969" s="97"/>
      <c r="Z969" s="97"/>
    </row>
    <row r="970" spans="1:26">
      <c r="A970" s="97"/>
      <c r="B970" s="97"/>
      <c r="C970" s="97"/>
      <c r="D970" s="97"/>
      <c r="E970" s="97"/>
      <c r="F970" s="97"/>
      <c r="G970" s="97"/>
      <c r="H970" s="97"/>
      <c r="I970" s="97"/>
      <c r="J970" s="97"/>
      <c r="K970" s="97"/>
      <c r="L970" s="97"/>
      <c r="M970" s="97"/>
      <c r="N970" s="97"/>
      <c r="O970" s="97"/>
      <c r="P970" s="97"/>
      <c r="Q970" s="97"/>
      <c r="R970" s="97"/>
      <c r="S970" s="97"/>
      <c r="T970" s="97"/>
      <c r="U970" s="97"/>
      <c r="V970" s="97"/>
      <c r="W970" s="97"/>
      <c r="X970" s="97"/>
      <c r="Y970" s="97"/>
      <c r="Z970" s="97"/>
    </row>
    <row r="971" spans="1:26">
      <c r="A971" s="97"/>
      <c r="B971" s="97"/>
      <c r="C971" s="97"/>
      <c r="D971" s="97"/>
      <c r="E971" s="97"/>
      <c r="F971" s="97"/>
      <c r="G971" s="97"/>
      <c r="H971" s="97"/>
      <c r="I971" s="97"/>
      <c r="J971" s="97"/>
      <c r="K971" s="97"/>
      <c r="L971" s="97"/>
      <c r="M971" s="97"/>
      <c r="N971" s="97"/>
      <c r="O971" s="97"/>
      <c r="P971" s="97"/>
      <c r="Q971" s="97"/>
      <c r="R971" s="97"/>
      <c r="S971" s="97"/>
      <c r="T971" s="97"/>
      <c r="U971" s="97"/>
      <c r="V971" s="97"/>
      <c r="W971" s="97"/>
      <c r="X971" s="97"/>
      <c r="Y971" s="97"/>
      <c r="Z971" s="97"/>
    </row>
    <row r="972" spans="1:26">
      <c r="A972" s="97"/>
      <c r="B972" s="97"/>
      <c r="C972" s="97"/>
      <c r="D972" s="97"/>
      <c r="E972" s="97"/>
      <c r="F972" s="97"/>
      <c r="G972" s="97"/>
      <c r="H972" s="97"/>
      <c r="I972" s="97"/>
      <c r="J972" s="97"/>
      <c r="K972" s="97"/>
      <c r="L972" s="97"/>
      <c r="M972" s="97"/>
      <c r="N972" s="97"/>
      <c r="O972" s="97"/>
      <c r="P972" s="97"/>
      <c r="Q972" s="97"/>
      <c r="R972" s="97"/>
      <c r="S972" s="97"/>
      <c r="T972" s="97"/>
      <c r="U972" s="97"/>
      <c r="V972" s="97"/>
      <c r="W972" s="97"/>
      <c r="X972" s="97"/>
      <c r="Y972" s="97"/>
      <c r="Z972" s="97"/>
    </row>
    <row r="973" spans="1:26">
      <c r="A973" s="97"/>
      <c r="B973" s="97"/>
      <c r="C973" s="97"/>
      <c r="D973" s="97"/>
      <c r="E973" s="97"/>
      <c r="F973" s="97"/>
      <c r="G973" s="97"/>
      <c r="H973" s="97"/>
      <c r="I973" s="97"/>
      <c r="J973" s="97"/>
      <c r="K973" s="97"/>
      <c r="L973" s="97"/>
      <c r="M973" s="97"/>
      <c r="N973" s="97"/>
      <c r="O973" s="97"/>
      <c r="P973" s="97"/>
      <c r="Q973" s="97"/>
      <c r="R973" s="97"/>
      <c r="S973" s="97"/>
      <c r="T973" s="97"/>
      <c r="U973" s="97"/>
      <c r="V973" s="97"/>
      <c r="W973" s="97"/>
      <c r="X973" s="97"/>
      <c r="Y973" s="97"/>
      <c r="Z973" s="97"/>
    </row>
    <row r="974" spans="1:26">
      <c r="A974" s="97"/>
      <c r="B974" s="97"/>
      <c r="C974" s="97"/>
      <c r="D974" s="97"/>
      <c r="E974" s="97"/>
      <c r="F974" s="97"/>
      <c r="G974" s="97"/>
      <c r="H974" s="97"/>
      <c r="I974" s="97"/>
      <c r="J974" s="97"/>
      <c r="K974" s="97"/>
      <c r="L974" s="97"/>
      <c r="M974" s="97"/>
      <c r="N974" s="97"/>
      <c r="O974" s="97"/>
      <c r="P974" s="97"/>
      <c r="Q974" s="97"/>
      <c r="R974" s="97"/>
      <c r="S974" s="97"/>
      <c r="T974" s="97"/>
      <c r="U974" s="97"/>
      <c r="V974" s="97"/>
      <c r="W974" s="97"/>
      <c r="X974" s="97"/>
      <c r="Y974" s="97"/>
      <c r="Z974" s="97"/>
    </row>
    <row r="975" spans="1:26">
      <c r="A975" s="97"/>
      <c r="B975" s="97"/>
      <c r="C975" s="97"/>
      <c r="D975" s="97"/>
      <c r="E975" s="97"/>
      <c r="F975" s="97"/>
      <c r="G975" s="97"/>
      <c r="H975" s="97"/>
      <c r="I975" s="97"/>
      <c r="J975" s="97"/>
      <c r="K975" s="97"/>
      <c r="L975" s="97"/>
      <c r="M975" s="97"/>
      <c r="N975" s="97"/>
      <c r="O975" s="97"/>
      <c r="P975" s="97"/>
      <c r="Q975" s="97"/>
      <c r="R975" s="97"/>
      <c r="S975" s="97"/>
      <c r="T975" s="97"/>
      <c r="U975" s="97"/>
      <c r="V975" s="97"/>
      <c r="W975" s="97"/>
      <c r="X975" s="97"/>
      <c r="Y975" s="97"/>
      <c r="Z975" s="97"/>
    </row>
    <row r="976" spans="1:26">
      <c r="A976" s="97"/>
      <c r="B976" s="97"/>
      <c r="C976" s="97"/>
      <c r="D976" s="97"/>
      <c r="E976" s="97"/>
      <c r="F976" s="97"/>
      <c r="G976" s="97"/>
      <c r="H976" s="97"/>
      <c r="I976" s="97"/>
      <c r="J976" s="97"/>
      <c r="K976" s="97"/>
      <c r="L976" s="97"/>
      <c r="M976" s="97"/>
      <c r="N976" s="97"/>
      <c r="O976" s="97"/>
      <c r="P976" s="97"/>
      <c r="Q976" s="97"/>
      <c r="R976" s="97"/>
      <c r="S976" s="97"/>
      <c r="T976" s="97"/>
      <c r="U976" s="97"/>
      <c r="V976" s="97"/>
      <c r="W976" s="97"/>
      <c r="X976" s="97"/>
      <c r="Y976" s="97"/>
      <c r="Z976" s="97"/>
    </row>
    <row r="977" spans="1:26">
      <c r="A977" s="97"/>
      <c r="B977" s="97"/>
      <c r="C977" s="97"/>
      <c r="D977" s="97"/>
      <c r="E977" s="97"/>
      <c r="F977" s="97"/>
      <c r="G977" s="97"/>
      <c r="H977" s="97"/>
      <c r="I977" s="97"/>
      <c r="J977" s="97"/>
      <c r="K977" s="97"/>
      <c r="L977" s="97"/>
      <c r="M977" s="97"/>
      <c r="N977" s="97"/>
      <c r="O977" s="97"/>
      <c r="P977" s="97"/>
      <c r="Q977" s="97"/>
      <c r="R977" s="97"/>
      <c r="S977" s="97"/>
      <c r="T977" s="97"/>
      <c r="U977" s="97"/>
      <c r="V977" s="97"/>
      <c r="W977" s="97"/>
      <c r="X977" s="97"/>
      <c r="Y977" s="97"/>
      <c r="Z977" s="97"/>
    </row>
    <row r="978" spans="1:26">
      <c r="A978" s="97"/>
      <c r="B978" s="97"/>
      <c r="C978" s="97"/>
      <c r="D978" s="97"/>
      <c r="E978" s="97"/>
      <c r="F978" s="97"/>
      <c r="G978" s="97"/>
      <c r="H978" s="97"/>
      <c r="I978" s="97"/>
      <c r="J978" s="97"/>
      <c r="K978" s="97"/>
      <c r="L978" s="97"/>
      <c r="M978" s="97"/>
      <c r="N978" s="97"/>
      <c r="O978" s="97"/>
      <c r="P978" s="97"/>
      <c r="Q978" s="97"/>
      <c r="R978" s="97"/>
      <c r="S978" s="97"/>
      <c r="T978" s="97"/>
      <c r="U978" s="97"/>
      <c r="V978" s="97"/>
      <c r="W978" s="97"/>
      <c r="X978" s="97"/>
      <c r="Y978" s="97"/>
      <c r="Z978" s="97"/>
    </row>
    <row r="979" spans="1:26">
      <c r="A979" s="97"/>
      <c r="B979" s="97"/>
      <c r="C979" s="97"/>
      <c r="D979" s="97"/>
      <c r="E979" s="97"/>
      <c r="F979" s="97"/>
      <c r="G979" s="97"/>
      <c r="H979" s="97"/>
      <c r="I979" s="97"/>
      <c r="J979" s="97"/>
      <c r="K979" s="97"/>
      <c r="L979" s="97"/>
      <c r="M979" s="97"/>
      <c r="N979" s="97"/>
      <c r="O979" s="97"/>
      <c r="P979" s="97"/>
      <c r="Q979" s="97"/>
      <c r="R979" s="97"/>
      <c r="S979" s="97"/>
      <c r="T979" s="97"/>
      <c r="U979" s="97"/>
      <c r="V979" s="97"/>
      <c r="W979" s="97"/>
      <c r="X979" s="97"/>
      <c r="Y979" s="97"/>
      <c r="Z979" s="97"/>
    </row>
    <row r="980" spans="1:26">
      <c r="A980" s="97"/>
      <c r="B980" s="97"/>
      <c r="C980" s="97"/>
      <c r="D980" s="97"/>
      <c r="E980" s="97"/>
      <c r="F980" s="97"/>
      <c r="G980" s="97"/>
      <c r="H980" s="97"/>
      <c r="I980" s="97"/>
      <c r="J980" s="97"/>
      <c r="K980" s="97"/>
      <c r="L980" s="97"/>
      <c r="M980" s="97"/>
      <c r="N980" s="97"/>
      <c r="O980" s="97"/>
      <c r="P980" s="97"/>
      <c r="Q980" s="97"/>
      <c r="R980" s="97"/>
      <c r="S980" s="97"/>
      <c r="T980" s="97"/>
      <c r="U980" s="97"/>
      <c r="V980" s="97"/>
      <c r="W980" s="97"/>
      <c r="X980" s="97"/>
      <c r="Y980" s="97"/>
      <c r="Z980" s="97"/>
    </row>
    <row r="981" spans="1:26">
      <c r="A981" s="97"/>
      <c r="B981" s="97"/>
      <c r="C981" s="97"/>
      <c r="D981" s="97"/>
      <c r="E981" s="97"/>
      <c r="F981" s="97"/>
      <c r="G981" s="97"/>
      <c r="H981" s="97"/>
      <c r="I981" s="97"/>
      <c r="J981" s="97"/>
      <c r="K981" s="97"/>
      <c r="L981" s="97"/>
      <c r="M981" s="97"/>
      <c r="N981" s="97"/>
      <c r="O981" s="97"/>
      <c r="P981" s="97"/>
      <c r="Q981" s="97"/>
      <c r="R981" s="97"/>
      <c r="S981" s="97"/>
      <c r="T981" s="97"/>
      <c r="U981" s="97"/>
      <c r="V981" s="97"/>
      <c r="W981" s="97"/>
      <c r="X981" s="97"/>
      <c r="Y981" s="97"/>
      <c r="Z981" s="97"/>
    </row>
    <row r="982" spans="1:26">
      <c r="A982" s="97"/>
      <c r="B982" s="97"/>
      <c r="C982" s="97"/>
      <c r="D982" s="97"/>
      <c r="E982" s="97"/>
      <c r="F982" s="97"/>
      <c r="G982" s="97"/>
      <c r="H982" s="97"/>
      <c r="I982" s="97"/>
      <c r="J982" s="97"/>
      <c r="K982" s="97"/>
      <c r="L982" s="97"/>
      <c r="M982" s="97"/>
      <c r="N982" s="97"/>
      <c r="O982" s="97"/>
      <c r="P982" s="97"/>
      <c r="Q982" s="97"/>
      <c r="R982" s="97"/>
      <c r="S982" s="97"/>
      <c r="T982" s="97"/>
      <c r="U982" s="97"/>
      <c r="V982" s="97"/>
      <c r="W982" s="97"/>
      <c r="X982" s="97"/>
      <c r="Y982" s="97"/>
      <c r="Z982" s="97"/>
    </row>
    <row r="983" spans="1:26">
      <c r="A983" s="97"/>
      <c r="B983" s="97"/>
      <c r="C983" s="97"/>
      <c r="D983" s="97"/>
      <c r="E983" s="97"/>
      <c r="F983" s="97"/>
      <c r="G983" s="97"/>
      <c r="H983" s="97"/>
      <c r="I983" s="97"/>
      <c r="J983" s="97"/>
      <c r="K983" s="97"/>
      <c r="L983" s="97"/>
      <c r="M983" s="97"/>
      <c r="N983" s="97"/>
      <c r="O983" s="97"/>
      <c r="P983" s="97"/>
      <c r="Q983" s="97"/>
      <c r="R983" s="97"/>
      <c r="S983" s="97"/>
      <c r="T983" s="97"/>
      <c r="U983" s="97"/>
      <c r="V983" s="97"/>
      <c r="W983" s="97"/>
      <c r="X983" s="97"/>
      <c r="Y983" s="97"/>
      <c r="Z983" s="97"/>
    </row>
    <row r="984" spans="1:26">
      <c r="A984" s="97"/>
      <c r="B984" s="97"/>
      <c r="C984" s="97"/>
      <c r="D984" s="97"/>
      <c r="E984" s="97"/>
      <c r="F984" s="97"/>
      <c r="G984" s="97"/>
      <c r="H984" s="97"/>
      <c r="I984" s="97"/>
      <c r="J984" s="97"/>
      <c r="K984" s="97"/>
      <c r="L984" s="97"/>
      <c r="M984" s="97"/>
      <c r="N984" s="97"/>
      <c r="O984" s="97"/>
      <c r="P984" s="97"/>
      <c r="Q984" s="97"/>
      <c r="R984" s="97"/>
      <c r="S984" s="97"/>
      <c r="T984" s="97"/>
      <c r="U984" s="97"/>
      <c r="V984" s="97"/>
      <c r="W984" s="97"/>
      <c r="X984" s="97"/>
      <c r="Y984" s="97"/>
      <c r="Z984" s="97"/>
    </row>
    <row r="985" spans="1:26">
      <c r="A985" s="97"/>
      <c r="B985" s="97"/>
      <c r="C985" s="97"/>
      <c r="D985" s="97"/>
      <c r="E985" s="97"/>
      <c r="F985" s="97"/>
      <c r="G985" s="97"/>
      <c r="H985" s="97"/>
      <c r="I985" s="97"/>
      <c r="J985" s="97"/>
      <c r="K985" s="97"/>
      <c r="L985" s="97"/>
      <c r="M985" s="97"/>
      <c r="N985" s="97"/>
      <c r="O985" s="97"/>
      <c r="P985" s="97"/>
      <c r="Q985" s="97"/>
      <c r="R985" s="97"/>
      <c r="S985" s="97"/>
      <c r="T985" s="97"/>
      <c r="U985" s="97"/>
      <c r="V985" s="97"/>
      <c r="W985" s="97"/>
      <c r="X985" s="97"/>
      <c r="Y985" s="97"/>
      <c r="Z985" s="97"/>
    </row>
    <row r="986" spans="1:26">
      <c r="A986" s="97"/>
      <c r="B986" s="97"/>
      <c r="C986" s="97"/>
      <c r="D986" s="97"/>
      <c r="E986" s="97"/>
      <c r="F986" s="97"/>
      <c r="G986" s="97"/>
      <c r="H986" s="97"/>
      <c r="I986" s="97"/>
      <c r="J986" s="97"/>
      <c r="K986" s="97"/>
      <c r="L986" s="97"/>
      <c r="M986" s="97"/>
      <c r="N986" s="97"/>
      <c r="O986" s="97"/>
      <c r="P986" s="97"/>
      <c r="Q986" s="97"/>
      <c r="R986" s="97"/>
      <c r="S986" s="97"/>
      <c r="T986" s="97"/>
      <c r="U986" s="97"/>
      <c r="V986" s="97"/>
      <c r="W986" s="97"/>
      <c r="X986" s="97"/>
      <c r="Y986" s="97"/>
      <c r="Z986" s="97"/>
    </row>
    <row r="987" spans="1:26">
      <c r="A987" s="97"/>
      <c r="B987" s="97"/>
      <c r="C987" s="97"/>
      <c r="D987" s="97"/>
      <c r="E987" s="97"/>
      <c r="F987" s="97"/>
      <c r="G987" s="97"/>
      <c r="H987" s="97"/>
      <c r="I987" s="97"/>
      <c r="J987" s="97"/>
      <c r="K987" s="97"/>
      <c r="L987" s="97"/>
      <c r="M987" s="97"/>
      <c r="N987" s="97"/>
      <c r="O987" s="97"/>
      <c r="P987" s="97"/>
      <c r="Q987" s="97"/>
      <c r="R987" s="97"/>
      <c r="S987" s="97"/>
      <c r="T987" s="97"/>
      <c r="U987" s="97"/>
      <c r="V987" s="97"/>
      <c r="W987" s="97"/>
      <c r="X987" s="97"/>
      <c r="Y987" s="97"/>
      <c r="Z987" s="97"/>
    </row>
    <row r="988" spans="1:26">
      <c r="A988" s="97"/>
      <c r="B988" s="97"/>
      <c r="C988" s="97"/>
      <c r="D988" s="97"/>
      <c r="E988" s="97"/>
      <c r="F988" s="97"/>
      <c r="G988" s="97"/>
      <c r="H988" s="97"/>
      <c r="I988" s="97"/>
      <c r="J988" s="97"/>
      <c r="K988" s="97"/>
      <c r="L988" s="97"/>
      <c r="M988" s="97"/>
      <c r="N988" s="97"/>
      <c r="O988" s="97"/>
      <c r="P988" s="97"/>
      <c r="Q988" s="97"/>
      <c r="R988" s="97"/>
      <c r="S988" s="97"/>
      <c r="T988" s="97"/>
      <c r="U988" s="97"/>
      <c r="V988" s="97"/>
      <c r="W988" s="97"/>
      <c r="X988" s="97"/>
      <c r="Y988" s="97"/>
      <c r="Z988" s="97"/>
    </row>
    <row r="989" spans="1:26">
      <c r="A989" s="97"/>
      <c r="B989" s="97"/>
      <c r="C989" s="97"/>
      <c r="D989" s="97"/>
      <c r="E989" s="97"/>
      <c r="F989" s="97"/>
      <c r="G989" s="97"/>
      <c r="H989" s="97"/>
      <c r="I989" s="97"/>
      <c r="J989" s="97"/>
      <c r="K989" s="97"/>
      <c r="L989" s="97"/>
      <c r="M989" s="97"/>
      <c r="N989" s="97"/>
      <c r="O989" s="97"/>
      <c r="P989" s="97"/>
      <c r="Q989" s="97"/>
      <c r="R989" s="97"/>
      <c r="S989" s="97"/>
      <c r="T989" s="97"/>
      <c r="U989" s="97"/>
      <c r="V989" s="97"/>
      <c r="W989" s="97"/>
      <c r="X989" s="97"/>
      <c r="Y989" s="97"/>
      <c r="Z989" s="97"/>
    </row>
    <row r="990" spans="1:26">
      <c r="A990" s="97"/>
      <c r="B990" s="97"/>
      <c r="C990" s="97"/>
      <c r="D990" s="97"/>
      <c r="E990" s="97"/>
      <c r="F990" s="97"/>
      <c r="G990" s="97"/>
      <c r="H990" s="97"/>
      <c r="I990" s="97"/>
      <c r="J990" s="97"/>
      <c r="K990" s="97"/>
      <c r="L990" s="97"/>
      <c r="M990" s="97"/>
      <c r="N990" s="97"/>
      <c r="O990" s="97"/>
      <c r="P990" s="97"/>
      <c r="Q990" s="97"/>
      <c r="R990" s="97"/>
      <c r="S990" s="97"/>
      <c r="T990" s="97"/>
      <c r="U990" s="97"/>
      <c r="V990" s="97"/>
      <c r="W990" s="97"/>
      <c r="X990" s="97"/>
      <c r="Y990" s="97"/>
      <c r="Z990" s="97"/>
    </row>
    <row r="991" spans="1:26">
      <c r="A991" s="97"/>
      <c r="B991" s="97"/>
      <c r="C991" s="97"/>
      <c r="D991" s="97"/>
      <c r="E991" s="97"/>
      <c r="F991" s="97"/>
      <c r="G991" s="97"/>
      <c r="H991" s="97"/>
      <c r="I991" s="97"/>
      <c r="J991" s="97"/>
      <c r="K991" s="97"/>
      <c r="L991" s="97"/>
      <c r="M991" s="97"/>
      <c r="N991" s="97"/>
      <c r="O991" s="97"/>
      <c r="P991" s="97"/>
      <c r="Q991" s="97"/>
      <c r="R991" s="97"/>
      <c r="S991" s="97"/>
      <c r="T991" s="97"/>
      <c r="U991" s="97"/>
      <c r="V991" s="97"/>
      <c r="W991" s="97"/>
      <c r="X991" s="97"/>
      <c r="Y991" s="97"/>
      <c r="Z991" s="97"/>
    </row>
    <row r="992" spans="1:26">
      <c r="A992" s="97"/>
      <c r="B992" s="97"/>
      <c r="C992" s="97"/>
      <c r="D992" s="97"/>
      <c r="E992" s="97"/>
      <c r="F992" s="97"/>
      <c r="G992" s="97"/>
      <c r="H992" s="97"/>
      <c r="I992" s="97"/>
      <c r="J992" s="97"/>
      <c r="K992" s="97"/>
      <c r="L992" s="97"/>
      <c r="M992" s="97"/>
      <c r="N992" s="97"/>
      <c r="O992" s="97"/>
      <c r="P992" s="97"/>
      <c r="Q992" s="97"/>
      <c r="R992" s="97"/>
      <c r="S992" s="97"/>
      <c r="T992" s="97"/>
      <c r="U992" s="97"/>
      <c r="V992" s="97"/>
      <c r="W992" s="97"/>
      <c r="X992" s="97"/>
      <c r="Y992" s="97"/>
      <c r="Z992" s="97"/>
    </row>
    <row r="993" spans="1:26">
      <c r="A993" s="97"/>
      <c r="B993" s="97"/>
      <c r="C993" s="97"/>
      <c r="D993" s="97"/>
      <c r="E993" s="97"/>
      <c r="F993" s="97"/>
      <c r="G993" s="97"/>
      <c r="H993" s="97"/>
      <c r="I993" s="97"/>
      <c r="J993" s="97"/>
      <c r="K993" s="97"/>
      <c r="L993" s="97"/>
      <c r="M993" s="97"/>
      <c r="N993" s="97"/>
      <c r="O993" s="97"/>
      <c r="P993" s="97"/>
      <c r="Q993" s="97"/>
      <c r="R993" s="97"/>
      <c r="S993" s="97"/>
      <c r="T993" s="97"/>
      <c r="U993" s="97"/>
      <c r="V993" s="97"/>
      <c r="W993" s="97"/>
      <c r="X993" s="97"/>
      <c r="Y993" s="97"/>
      <c r="Z993" s="97"/>
    </row>
    <row r="994" spans="1:26">
      <c r="A994" s="97"/>
      <c r="B994" s="97"/>
      <c r="C994" s="97"/>
      <c r="D994" s="97"/>
      <c r="E994" s="97"/>
      <c r="F994" s="97"/>
      <c r="G994" s="97"/>
      <c r="H994" s="97"/>
      <c r="I994" s="97"/>
      <c r="J994" s="97"/>
      <c r="K994" s="97"/>
      <c r="L994" s="97"/>
      <c r="M994" s="97"/>
      <c r="N994" s="97"/>
      <c r="O994" s="97"/>
      <c r="P994" s="97"/>
      <c r="Q994" s="97"/>
      <c r="R994" s="97"/>
      <c r="S994" s="97"/>
      <c r="T994" s="97"/>
      <c r="U994" s="97"/>
      <c r="V994" s="97"/>
      <c r="W994" s="97"/>
      <c r="X994" s="97"/>
      <c r="Y994" s="97"/>
      <c r="Z994" s="97"/>
    </row>
    <row r="995" spans="1:26">
      <c r="A995" s="97"/>
      <c r="B995" s="97"/>
      <c r="C995" s="97"/>
      <c r="D995" s="97"/>
      <c r="E995" s="97"/>
      <c r="F995" s="97"/>
      <c r="G995" s="97"/>
      <c r="H995" s="97"/>
      <c r="I995" s="97"/>
      <c r="J995" s="97"/>
      <c r="K995" s="97"/>
      <c r="L995" s="97"/>
      <c r="M995" s="97"/>
      <c r="N995" s="97"/>
      <c r="O995" s="97"/>
      <c r="P995" s="97"/>
      <c r="Q995" s="97"/>
      <c r="R995" s="97"/>
      <c r="S995" s="97"/>
      <c r="T995" s="97"/>
      <c r="U995" s="97"/>
      <c r="V995" s="97"/>
      <c r="W995" s="97"/>
      <c r="X995" s="97"/>
      <c r="Y995" s="97"/>
      <c r="Z995" s="97"/>
    </row>
    <row r="996" spans="1:26">
      <c r="A996" s="97"/>
      <c r="B996" s="97"/>
      <c r="C996" s="97"/>
      <c r="D996" s="97"/>
      <c r="E996" s="97"/>
      <c r="F996" s="97"/>
      <c r="G996" s="97"/>
      <c r="H996" s="97"/>
      <c r="I996" s="97"/>
      <c r="J996" s="97"/>
      <c r="K996" s="97"/>
      <c r="L996" s="97"/>
      <c r="M996" s="97"/>
      <c r="N996" s="97"/>
      <c r="O996" s="97"/>
      <c r="P996" s="97"/>
      <c r="Q996" s="97"/>
      <c r="R996" s="97"/>
      <c r="S996" s="97"/>
      <c r="T996" s="97"/>
      <c r="U996" s="97"/>
      <c r="V996" s="97"/>
      <c r="W996" s="97"/>
      <c r="X996" s="97"/>
      <c r="Y996" s="97"/>
      <c r="Z996" s="97"/>
    </row>
    <row r="997" spans="1:26">
      <c r="A997" s="97"/>
      <c r="B997" s="97"/>
      <c r="C997" s="97"/>
      <c r="D997" s="97"/>
      <c r="E997" s="97"/>
      <c r="F997" s="97"/>
      <c r="G997" s="97"/>
      <c r="H997" s="97"/>
      <c r="I997" s="97"/>
      <c r="J997" s="97"/>
      <c r="K997" s="97"/>
      <c r="L997" s="97"/>
      <c r="M997" s="97"/>
      <c r="N997" s="97"/>
      <c r="O997" s="97"/>
      <c r="P997" s="97"/>
      <c r="Q997" s="97"/>
      <c r="R997" s="97"/>
      <c r="S997" s="97"/>
      <c r="T997" s="97"/>
      <c r="U997" s="97"/>
      <c r="V997" s="97"/>
      <c r="W997" s="97"/>
      <c r="X997" s="97"/>
      <c r="Y997" s="97"/>
      <c r="Z997" s="97"/>
    </row>
    <row r="998" spans="1:26">
      <c r="A998" s="97"/>
      <c r="B998" s="97"/>
      <c r="C998" s="97"/>
      <c r="D998" s="97"/>
      <c r="E998" s="97"/>
      <c r="F998" s="97"/>
      <c r="G998" s="97"/>
      <c r="H998" s="97"/>
      <c r="I998" s="97"/>
      <c r="J998" s="97"/>
      <c r="K998" s="97"/>
      <c r="L998" s="97"/>
      <c r="M998" s="97"/>
      <c r="N998" s="97"/>
      <c r="O998" s="97"/>
      <c r="P998" s="97"/>
      <c r="Q998" s="97"/>
      <c r="R998" s="97"/>
      <c r="S998" s="97"/>
      <c r="T998" s="97"/>
      <c r="U998" s="97"/>
      <c r="V998" s="97"/>
      <c r="W998" s="97"/>
      <c r="X998" s="97"/>
      <c r="Y998" s="97"/>
      <c r="Z998" s="97"/>
    </row>
    <row r="999" spans="1:26">
      <c r="A999" s="97"/>
      <c r="B999" s="97"/>
      <c r="C999" s="97"/>
      <c r="D999" s="97"/>
      <c r="E999" s="97"/>
      <c r="F999" s="97"/>
      <c r="G999" s="97"/>
      <c r="H999" s="97"/>
      <c r="I999" s="97"/>
      <c r="J999" s="97"/>
      <c r="K999" s="97"/>
      <c r="L999" s="97"/>
      <c r="M999" s="97"/>
      <c r="N999" s="97"/>
      <c r="O999" s="97"/>
      <c r="P999" s="97"/>
      <c r="Q999" s="97"/>
      <c r="R999" s="97"/>
      <c r="S999" s="97"/>
      <c r="T999" s="97"/>
      <c r="U999" s="97"/>
      <c r="V999" s="97"/>
      <c r="W999" s="97"/>
      <c r="X999" s="97"/>
      <c r="Y999" s="97"/>
      <c r="Z999" s="97"/>
    </row>
    <row r="1000" spans="1:26">
      <c r="A1000" s="97"/>
      <c r="B1000" s="97"/>
      <c r="C1000" s="97"/>
      <c r="D1000" s="97"/>
      <c r="E1000" s="97"/>
      <c r="F1000" s="97"/>
      <c r="G1000" s="97"/>
      <c r="H1000" s="97"/>
      <c r="I1000" s="97"/>
      <c r="J1000" s="97"/>
      <c r="K1000" s="97"/>
      <c r="L1000" s="97"/>
      <c r="M1000" s="97"/>
      <c r="N1000" s="97"/>
      <c r="O1000" s="97"/>
      <c r="P1000" s="97"/>
      <c r="Q1000" s="97"/>
      <c r="R1000" s="97"/>
      <c r="S1000" s="97"/>
      <c r="T1000" s="97"/>
      <c r="U1000" s="97"/>
      <c r="V1000" s="97"/>
      <c r="W1000" s="97"/>
      <c r="X1000" s="97"/>
      <c r="Y1000" s="97"/>
      <c r="Z1000" s="97"/>
    </row>
  </sheetData>
  <pageMargins left="0.7" right="0.7" top="0.75" bottom="0.75" header="0.3" footer="0.3"/>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R1000"/>
  <sheetViews>
    <sheetView workbookViewId="0"/>
  </sheetViews>
  <sheetFormatPr baseColWidth="10" defaultColWidth="14.42578125" defaultRowHeight="15" customHeight="1"/>
  <cols>
    <col min="1" max="1" width="10.7109375" customWidth="1"/>
    <col min="2" max="2" width="70.42578125" customWidth="1"/>
    <col min="3" max="3" width="34.5703125" customWidth="1"/>
    <col min="4" max="4" width="33.28515625" customWidth="1"/>
    <col min="5" max="5" width="44.28515625" customWidth="1"/>
    <col min="6" max="7" width="48.7109375" customWidth="1"/>
    <col min="8" max="8" width="57.140625" customWidth="1"/>
    <col min="9" max="9" width="38.5703125" customWidth="1"/>
    <col min="10" max="10" width="10.7109375" customWidth="1"/>
    <col min="11" max="11" width="27.140625" customWidth="1"/>
    <col min="12" max="12" width="23.85546875" customWidth="1"/>
    <col min="13" max="13" width="25.5703125" customWidth="1"/>
    <col min="14" max="14" width="36.140625" customWidth="1"/>
    <col min="15" max="15" width="20.42578125" customWidth="1"/>
    <col min="16" max="16" width="25.7109375" customWidth="1"/>
    <col min="17" max="17" width="10.7109375" customWidth="1"/>
    <col min="18" max="18" width="26.42578125" customWidth="1"/>
    <col min="19" max="26" width="10.7109375" customWidth="1"/>
  </cols>
  <sheetData>
    <row r="2" spans="2:18">
      <c r="B2" s="98" t="s">
        <v>185</v>
      </c>
      <c r="C2" s="98" t="s">
        <v>186</v>
      </c>
      <c r="D2" s="98" t="s">
        <v>187</v>
      </c>
      <c r="E2" s="98" t="s">
        <v>188</v>
      </c>
      <c r="F2" s="98" t="s">
        <v>189</v>
      </c>
      <c r="G2" s="98" t="s">
        <v>190</v>
      </c>
      <c r="H2" s="99" t="s">
        <v>191</v>
      </c>
      <c r="I2" s="100" t="s">
        <v>192</v>
      </c>
      <c r="J2" s="100" t="s">
        <v>193</v>
      </c>
      <c r="K2" s="100" t="s">
        <v>194</v>
      </c>
      <c r="L2" s="100" t="s">
        <v>195</v>
      </c>
      <c r="M2" s="100" t="s">
        <v>196</v>
      </c>
      <c r="N2" s="101" t="s">
        <v>197</v>
      </c>
      <c r="O2" s="100" t="s">
        <v>198</v>
      </c>
      <c r="P2" s="100" t="s">
        <v>199</v>
      </c>
      <c r="Q2" s="99" t="s">
        <v>200</v>
      </c>
      <c r="R2" s="102" t="s">
        <v>201</v>
      </c>
    </row>
    <row r="3" spans="2:18" ht="30" customHeight="1">
      <c r="B3" s="103" t="s">
        <v>202</v>
      </c>
      <c r="C3" s="104" t="s">
        <v>203</v>
      </c>
      <c r="D3" s="216" t="s">
        <v>204</v>
      </c>
      <c r="E3" s="105" t="s">
        <v>205</v>
      </c>
      <c r="F3" s="106" t="s">
        <v>206</v>
      </c>
      <c r="G3" s="105" t="s">
        <v>207</v>
      </c>
      <c r="H3" s="105" t="s">
        <v>208</v>
      </c>
      <c r="I3" s="107" t="s">
        <v>209</v>
      </c>
      <c r="J3" s="108" t="s">
        <v>210</v>
      </c>
      <c r="K3" s="109" t="s">
        <v>211</v>
      </c>
      <c r="L3" s="109" t="s">
        <v>212</v>
      </c>
      <c r="M3" s="109" t="s">
        <v>213</v>
      </c>
      <c r="N3" s="1" t="s">
        <v>214</v>
      </c>
      <c r="O3" s="107" t="s">
        <v>215</v>
      </c>
      <c r="P3" s="107" t="s">
        <v>216</v>
      </c>
      <c r="Q3" s="105" t="s">
        <v>217</v>
      </c>
      <c r="R3" s="110" t="s">
        <v>218</v>
      </c>
    </row>
    <row r="4" spans="2:18" ht="105">
      <c r="B4" s="103" t="s">
        <v>219</v>
      </c>
      <c r="C4" s="111" t="s">
        <v>220</v>
      </c>
      <c r="D4" s="217"/>
      <c r="E4" s="105" t="s">
        <v>14</v>
      </c>
      <c r="F4" s="106" t="s">
        <v>221</v>
      </c>
      <c r="G4" s="105" t="s">
        <v>222</v>
      </c>
      <c r="H4" s="105" t="s">
        <v>21</v>
      </c>
      <c r="I4" s="107" t="s">
        <v>223</v>
      </c>
      <c r="J4" s="108" t="s">
        <v>224</v>
      </c>
      <c r="K4" s="109" t="s">
        <v>225</v>
      </c>
      <c r="L4" s="109" t="s">
        <v>226</v>
      </c>
      <c r="M4" s="109" t="s">
        <v>227</v>
      </c>
      <c r="N4" s="112" t="s">
        <v>228</v>
      </c>
      <c r="O4" s="107" t="s">
        <v>229</v>
      </c>
      <c r="P4" s="107" t="s">
        <v>230</v>
      </c>
      <c r="Q4" s="105" t="s">
        <v>231</v>
      </c>
      <c r="R4" s="110" t="s">
        <v>232</v>
      </c>
    </row>
    <row r="5" spans="2:18" ht="100.5">
      <c r="B5" s="103" t="s">
        <v>9</v>
      </c>
      <c r="C5" s="113" t="s">
        <v>233</v>
      </c>
      <c r="D5" s="218"/>
      <c r="E5" s="105" t="s">
        <v>234</v>
      </c>
      <c r="F5" s="106" t="s">
        <v>235</v>
      </c>
      <c r="G5" s="105" t="s">
        <v>236</v>
      </c>
      <c r="H5" s="105" t="s">
        <v>237</v>
      </c>
      <c r="I5" s="107" t="s">
        <v>238</v>
      </c>
      <c r="J5" s="108" t="s">
        <v>239</v>
      </c>
      <c r="K5" s="109" t="s">
        <v>240</v>
      </c>
      <c r="L5" s="109" t="s">
        <v>241</v>
      </c>
      <c r="M5" s="109" t="s">
        <v>242</v>
      </c>
      <c r="N5" s="114" t="s">
        <v>243</v>
      </c>
      <c r="O5" s="107" t="s">
        <v>244</v>
      </c>
      <c r="P5" s="107" t="s">
        <v>245</v>
      </c>
      <c r="Q5" s="105" t="s">
        <v>246</v>
      </c>
      <c r="R5" s="110" t="s">
        <v>97</v>
      </c>
    </row>
    <row r="6" spans="2:18" ht="62.25" customHeight="1">
      <c r="B6" s="103" t="s">
        <v>247</v>
      </c>
      <c r="C6" s="115" t="s">
        <v>248</v>
      </c>
      <c r="D6" s="116" t="s">
        <v>249</v>
      </c>
      <c r="E6" s="117" t="s">
        <v>250</v>
      </c>
      <c r="F6" s="106" t="s">
        <v>251</v>
      </c>
      <c r="G6" s="78" t="s">
        <v>252</v>
      </c>
      <c r="I6" s="107" t="s">
        <v>253</v>
      </c>
      <c r="J6" s="108" t="s">
        <v>254</v>
      </c>
      <c r="K6" s="109" t="s">
        <v>255</v>
      </c>
      <c r="L6" s="109" t="s">
        <v>256</v>
      </c>
      <c r="M6" s="107" t="s">
        <v>257</v>
      </c>
      <c r="N6" s="118" t="s">
        <v>258</v>
      </c>
      <c r="O6" s="107" t="s">
        <v>259</v>
      </c>
      <c r="P6" s="107" t="s">
        <v>260</v>
      </c>
      <c r="R6" s="110" t="s">
        <v>261</v>
      </c>
    </row>
    <row r="7" spans="2:18" ht="75">
      <c r="B7" s="103" t="s">
        <v>262</v>
      </c>
      <c r="C7" s="115" t="s">
        <v>263</v>
      </c>
      <c r="D7" s="119" t="s">
        <v>264</v>
      </c>
      <c r="E7" s="105"/>
      <c r="F7" s="106" t="s">
        <v>265</v>
      </c>
      <c r="G7" s="78" t="s">
        <v>266</v>
      </c>
      <c r="I7" s="107" t="s">
        <v>267</v>
      </c>
      <c r="J7" s="108" t="s">
        <v>268</v>
      </c>
      <c r="K7" s="109" t="s">
        <v>269</v>
      </c>
      <c r="L7" s="109" t="s">
        <v>270</v>
      </c>
      <c r="M7" s="109" t="s">
        <v>271</v>
      </c>
      <c r="N7" s="118" t="s">
        <v>272</v>
      </c>
      <c r="O7" s="107" t="s">
        <v>273</v>
      </c>
      <c r="R7" s="110" t="s">
        <v>274</v>
      </c>
    </row>
    <row r="8" spans="2:18" ht="28.5" customHeight="1">
      <c r="B8" s="103" t="s">
        <v>275</v>
      </c>
      <c r="C8" s="115" t="s">
        <v>276</v>
      </c>
      <c r="D8" s="116" t="s">
        <v>277</v>
      </c>
      <c r="E8" s="105"/>
      <c r="F8" s="106" t="s">
        <v>278</v>
      </c>
      <c r="G8" s="78" t="s">
        <v>279</v>
      </c>
      <c r="I8" s="107" t="s">
        <v>280</v>
      </c>
      <c r="J8" s="108" t="s">
        <v>281</v>
      </c>
      <c r="K8" s="109" t="s">
        <v>282</v>
      </c>
      <c r="L8" s="120" t="s">
        <v>283</v>
      </c>
      <c r="M8" s="109" t="s">
        <v>284</v>
      </c>
      <c r="N8" s="121" t="s">
        <v>285</v>
      </c>
      <c r="O8" s="107" t="s">
        <v>286</v>
      </c>
      <c r="R8" s="110" t="s">
        <v>287</v>
      </c>
    </row>
    <row r="9" spans="2:18" ht="75">
      <c r="B9" s="103" t="s">
        <v>288</v>
      </c>
      <c r="C9" s="122" t="s">
        <v>289</v>
      </c>
      <c r="D9" s="216" t="s">
        <v>290</v>
      </c>
      <c r="E9" s="105"/>
      <c r="F9" s="106" t="s">
        <v>291</v>
      </c>
      <c r="G9" s="103" t="s">
        <v>292</v>
      </c>
      <c r="I9" s="107" t="s">
        <v>293</v>
      </c>
      <c r="J9" s="108" t="s">
        <v>294</v>
      </c>
      <c r="K9" s="109" t="s">
        <v>295</v>
      </c>
      <c r="L9" s="123"/>
      <c r="M9" s="109" t="s">
        <v>296</v>
      </c>
      <c r="N9" s="118" t="s">
        <v>297</v>
      </c>
      <c r="O9" s="107" t="s">
        <v>298</v>
      </c>
      <c r="R9" s="110" t="s">
        <v>299</v>
      </c>
    </row>
    <row r="10" spans="2:18" ht="75">
      <c r="B10" s="103" t="s">
        <v>300</v>
      </c>
      <c r="C10" s="124" t="s">
        <v>301</v>
      </c>
      <c r="D10" s="218"/>
      <c r="E10" s="105"/>
      <c r="F10" s="106" t="s">
        <v>302</v>
      </c>
      <c r="G10" s="103" t="s">
        <v>303</v>
      </c>
      <c r="I10" s="107" t="s">
        <v>304</v>
      </c>
      <c r="J10" s="125"/>
      <c r="K10" s="109" t="s">
        <v>305</v>
      </c>
      <c r="L10" s="123"/>
      <c r="M10" s="109" t="s">
        <v>306</v>
      </c>
      <c r="N10" s="121" t="s">
        <v>307</v>
      </c>
      <c r="O10" s="107" t="s">
        <v>308</v>
      </c>
      <c r="R10" s="110" t="s">
        <v>126</v>
      </c>
    </row>
    <row r="11" spans="2:18" ht="15" customHeight="1">
      <c r="B11" s="103" t="s">
        <v>309</v>
      </c>
      <c r="C11" s="126" t="s">
        <v>310</v>
      </c>
      <c r="D11" s="216" t="s">
        <v>311</v>
      </c>
      <c r="E11" s="105"/>
      <c r="F11" s="106" t="s">
        <v>312</v>
      </c>
      <c r="G11" s="103" t="s">
        <v>313</v>
      </c>
      <c r="I11" s="107" t="s">
        <v>314</v>
      </c>
      <c r="J11" s="127"/>
      <c r="K11" s="109" t="s">
        <v>315</v>
      </c>
      <c r="L11" s="123"/>
      <c r="M11" s="109" t="s">
        <v>316</v>
      </c>
      <c r="N11" s="121" t="s">
        <v>317</v>
      </c>
      <c r="R11" s="110" t="s">
        <v>318</v>
      </c>
    </row>
    <row r="12" spans="2:18" ht="180">
      <c r="B12" s="103" t="s">
        <v>319</v>
      </c>
      <c r="C12" s="128" t="s">
        <v>320</v>
      </c>
      <c r="D12" s="217"/>
      <c r="E12" s="105"/>
      <c r="F12" s="106" t="s">
        <v>321</v>
      </c>
      <c r="G12" s="103" t="s">
        <v>322</v>
      </c>
      <c r="I12" s="107" t="s">
        <v>23</v>
      </c>
      <c r="J12" s="129"/>
      <c r="K12" s="109" t="s">
        <v>323</v>
      </c>
      <c r="L12" s="123"/>
      <c r="M12" s="107" t="s">
        <v>324</v>
      </c>
      <c r="N12" s="114" t="s">
        <v>325</v>
      </c>
      <c r="R12" s="110" t="s">
        <v>326</v>
      </c>
    </row>
    <row r="13" spans="2:18" ht="24.75" customHeight="1">
      <c r="B13" s="103" t="s">
        <v>327</v>
      </c>
      <c r="C13" s="128" t="s">
        <v>328</v>
      </c>
      <c r="D13" s="219"/>
      <c r="E13" s="105"/>
      <c r="F13" s="106" t="s">
        <v>329</v>
      </c>
      <c r="G13" s="103" t="s">
        <v>330</v>
      </c>
      <c r="I13" s="107" t="s">
        <v>331</v>
      </c>
      <c r="K13" s="109" t="s">
        <v>332</v>
      </c>
      <c r="L13" s="123"/>
      <c r="M13" s="109" t="s">
        <v>333</v>
      </c>
      <c r="N13" s="121" t="s">
        <v>334</v>
      </c>
      <c r="R13" s="110" t="s">
        <v>335</v>
      </c>
    </row>
    <row r="14" spans="2:18" ht="135">
      <c r="B14" s="103" t="s">
        <v>336</v>
      </c>
      <c r="C14" s="126" t="s">
        <v>337</v>
      </c>
      <c r="D14" s="220" t="s">
        <v>11</v>
      </c>
      <c r="E14" s="105"/>
      <c r="F14" s="106" t="s">
        <v>338</v>
      </c>
      <c r="G14" s="103" t="s">
        <v>339</v>
      </c>
      <c r="I14" s="107" t="s">
        <v>340</v>
      </c>
      <c r="J14" s="127"/>
      <c r="K14" s="109" t="s">
        <v>341</v>
      </c>
      <c r="L14" s="123"/>
      <c r="M14" s="109" t="s">
        <v>342</v>
      </c>
      <c r="N14" s="121" t="s">
        <v>343</v>
      </c>
      <c r="R14" s="110" t="s">
        <v>344</v>
      </c>
    </row>
    <row r="15" spans="2:18" ht="135">
      <c r="B15" s="103" t="s">
        <v>345</v>
      </c>
      <c r="C15" s="126" t="s">
        <v>346</v>
      </c>
      <c r="D15" s="219"/>
      <c r="E15" s="105"/>
      <c r="F15" s="106" t="s">
        <v>16</v>
      </c>
      <c r="G15" s="103" t="s">
        <v>347</v>
      </c>
      <c r="I15" s="107" t="s">
        <v>348</v>
      </c>
      <c r="J15" s="127"/>
      <c r="K15" s="109" t="s">
        <v>349</v>
      </c>
      <c r="L15" s="123"/>
      <c r="M15" s="109" t="s">
        <v>350</v>
      </c>
      <c r="N15" s="121" t="s">
        <v>351</v>
      </c>
      <c r="R15" s="110" t="s">
        <v>352</v>
      </c>
    </row>
    <row r="16" spans="2:18" ht="90">
      <c r="B16" s="103" t="s">
        <v>353</v>
      </c>
      <c r="C16" s="131" t="s">
        <v>354</v>
      </c>
      <c r="D16" s="130" t="s">
        <v>355</v>
      </c>
      <c r="E16" s="105"/>
      <c r="F16" s="106" t="s">
        <v>356</v>
      </c>
      <c r="G16" s="103" t="s">
        <v>357</v>
      </c>
      <c r="I16" s="107" t="s">
        <v>358</v>
      </c>
      <c r="J16" s="129"/>
      <c r="K16" s="109" t="s">
        <v>359</v>
      </c>
      <c r="L16" s="123"/>
      <c r="M16" s="109" t="s">
        <v>360</v>
      </c>
      <c r="N16" s="121" t="s">
        <v>361</v>
      </c>
      <c r="R16" s="110" t="s">
        <v>362</v>
      </c>
    </row>
    <row r="17" spans="2:18" ht="135">
      <c r="B17" s="103" t="s">
        <v>363</v>
      </c>
      <c r="C17" s="115" t="s">
        <v>364</v>
      </c>
      <c r="D17" s="119" t="s">
        <v>365</v>
      </c>
      <c r="F17" s="106" t="s">
        <v>366</v>
      </c>
      <c r="G17" s="103" t="s">
        <v>367</v>
      </c>
      <c r="I17" s="107" t="s">
        <v>368</v>
      </c>
      <c r="K17" s="109" t="s">
        <v>369</v>
      </c>
      <c r="L17" s="123"/>
      <c r="M17" s="109" t="s">
        <v>370</v>
      </c>
      <c r="N17" s="121" t="s">
        <v>371</v>
      </c>
      <c r="R17" s="110" t="s">
        <v>372</v>
      </c>
    </row>
    <row r="18" spans="2:18" ht="105">
      <c r="B18" s="103" t="s">
        <v>373</v>
      </c>
      <c r="C18" s="122" t="s">
        <v>374</v>
      </c>
      <c r="D18" s="220" t="s">
        <v>375</v>
      </c>
      <c r="F18" s="106" t="s">
        <v>376</v>
      </c>
      <c r="G18" s="78" t="s">
        <v>377</v>
      </c>
      <c r="I18" s="107" t="s">
        <v>378</v>
      </c>
      <c r="K18" s="109" t="s">
        <v>379</v>
      </c>
      <c r="L18" s="123"/>
      <c r="M18" s="107" t="s">
        <v>380</v>
      </c>
      <c r="N18" s="121" t="s">
        <v>381</v>
      </c>
      <c r="R18" s="110" t="s">
        <v>382</v>
      </c>
    </row>
    <row r="19" spans="2:18" ht="15" customHeight="1">
      <c r="B19" s="103" t="s">
        <v>383</v>
      </c>
      <c r="C19" s="124" t="s">
        <v>384</v>
      </c>
      <c r="D19" s="219"/>
      <c r="F19" s="106" t="s">
        <v>385</v>
      </c>
      <c r="G19" s="103" t="s">
        <v>386</v>
      </c>
      <c r="I19" s="107" t="s">
        <v>387</v>
      </c>
      <c r="J19" s="1"/>
      <c r="K19" s="109" t="s">
        <v>388</v>
      </c>
      <c r="L19" s="123"/>
      <c r="M19" s="109" t="s">
        <v>389</v>
      </c>
      <c r="N19" s="118" t="s">
        <v>390</v>
      </c>
      <c r="R19" s="110" t="s">
        <v>391</v>
      </c>
    </row>
    <row r="20" spans="2:18" ht="135">
      <c r="B20" s="103" t="s">
        <v>392</v>
      </c>
      <c r="C20" s="132" t="s">
        <v>393</v>
      </c>
      <c r="D20" s="130" t="s">
        <v>394</v>
      </c>
      <c r="F20" s="106" t="s">
        <v>395</v>
      </c>
      <c r="G20" s="103" t="s">
        <v>396</v>
      </c>
      <c r="I20" s="107" t="s">
        <v>397</v>
      </c>
      <c r="J20" s="1"/>
      <c r="K20" s="109" t="s">
        <v>398</v>
      </c>
      <c r="L20" s="123"/>
      <c r="M20" s="109" t="s">
        <v>399</v>
      </c>
      <c r="N20" s="118" t="s">
        <v>400</v>
      </c>
      <c r="R20" s="110" t="s">
        <v>401</v>
      </c>
    </row>
    <row r="21" spans="2:18" ht="15.75" customHeight="1">
      <c r="B21" s="103" t="s">
        <v>402</v>
      </c>
      <c r="C21" s="132" t="s">
        <v>403</v>
      </c>
      <c r="D21" s="130" t="s">
        <v>404</v>
      </c>
      <c r="F21" s="106" t="s">
        <v>405</v>
      </c>
      <c r="G21" s="103" t="s">
        <v>406</v>
      </c>
      <c r="I21" s="107" t="s">
        <v>407</v>
      </c>
      <c r="K21" s="109" t="s">
        <v>408</v>
      </c>
      <c r="L21" s="123"/>
      <c r="M21" s="109" t="s">
        <v>409</v>
      </c>
      <c r="N21" s="118" t="s">
        <v>410</v>
      </c>
      <c r="R21" s="110" t="s">
        <v>411</v>
      </c>
    </row>
    <row r="22" spans="2:18" ht="15.75" customHeight="1">
      <c r="B22" s="103" t="s">
        <v>412</v>
      </c>
      <c r="C22" s="122" t="s">
        <v>413</v>
      </c>
      <c r="D22" s="213" t="s">
        <v>414</v>
      </c>
      <c r="F22" s="106" t="s">
        <v>415</v>
      </c>
      <c r="G22" s="103" t="s">
        <v>416</v>
      </c>
      <c r="I22" s="107" t="s">
        <v>417</v>
      </c>
      <c r="K22" s="109" t="s">
        <v>418</v>
      </c>
      <c r="L22" s="123"/>
      <c r="M22" s="107" t="s">
        <v>419</v>
      </c>
      <c r="N22" s="118" t="s">
        <v>420</v>
      </c>
      <c r="R22" s="110" t="s">
        <v>421</v>
      </c>
    </row>
    <row r="23" spans="2:18" ht="15.75" customHeight="1">
      <c r="B23" s="103" t="s">
        <v>422</v>
      </c>
      <c r="C23" s="124" t="s">
        <v>423</v>
      </c>
      <c r="D23" s="214"/>
      <c r="F23" s="106" t="s">
        <v>424</v>
      </c>
      <c r="G23" s="103" t="s">
        <v>425</v>
      </c>
      <c r="I23" s="107" t="s">
        <v>426</v>
      </c>
      <c r="K23" s="109" t="s">
        <v>427</v>
      </c>
      <c r="L23" s="123"/>
      <c r="M23" s="109" t="s">
        <v>428</v>
      </c>
      <c r="N23" s="114" t="s">
        <v>429</v>
      </c>
      <c r="R23" s="110" t="s">
        <v>430</v>
      </c>
    </row>
    <row r="24" spans="2:18" ht="15.75" customHeight="1">
      <c r="B24" s="103" t="s">
        <v>431</v>
      </c>
      <c r="C24" s="132" t="s">
        <v>432</v>
      </c>
      <c r="D24" s="133" t="s">
        <v>433</v>
      </c>
      <c r="F24" s="106" t="s">
        <v>434</v>
      </c>
      <c r="G24" s="103" t="s">
        <v>435</v>
      </c>
      <c r="I24" s="107" t="s">
        <v>436</v>
      </c>
      <c r="K24" s="109" t="s">
        <v>437</v>
      </c>
      <c r="L24" s="123"/>
      <c r="M24" s="127"/>
      <c r="N24" s="114" t="s">
        <v>438</v>
      </c>
      <c r="R24" s="110" t="s">
        <v>439</v>
      </c>
    </row>
    <row r="25" spans="2:18" ht="15.75" customHeight="1">
      <c r="B25" s="103" t="s">
        <v>440</v>
      </c>
      <c r="C25" s="122" t="s">
        <v>441</v>
      </c>
      <c r="D25" s="213" t="s">
        <v>442</v>
      </c>
      <c r="F25" s="106" t="s">
        <v>443</v>
      </c>
      <c r="G25" s="103" t="s">
        <v>444</v>
      </c>
      <c r="I25" s="107" t="s">
        <v>445</v>
      </c>
      <c r="K25" s="109" t="s">
        <v>446</v>
      </c>
      <c r="L25" s="123"/>
      <c r="M25" s="127"/>
      <c r="N25" s="114" t="s">
        <v>447</v>
      </c>
      <c r="R25" s="110" t="s">
        <v>448</v>
      </c>
    </row>
    <row r="26" spans="2:18" ht="21" customHeight="1">
      <c r="C26" s="111" t="s">
        <v>449</v>
      </c>
      <c r="D26" s="215"/>
      <c r="F26" s="106" t="s">
        <v>450</v>
      </c>
      <c r="G26" s="103" t="s">
        <v>451</v>
      </c>
      <c r="I26" s="107" t="s">
        <v>452</v>
      </c>
      <c r="K26" s="109" t="s">
        <v>453</v>
      </c>
      <c r="L26" s="123"/>
      <c r="M26" s="127"/>
      <c r="N26" s="114" t="s">
        <v>454</v>
      </c>
      <c r="R26" s="110" t="s">
        <v>455</v>
      </c>
    </row>
    <row r="27" spans="2:18" ht="15.75" customHeight="1">
      <c r="C27" s="111" t="s">
        <v>456</v>
      </c>
      <c r="D27" s="215"/>
      <c r="F27" s="106" t="s">
        <v>457</v>
      </c>
      <c r="G27" s="103" t="s">
        <v>458</v>
      </c>
      <c r="I27" s="107" t="s">
        <v>459</v>
      </c>
      <c r="K27" s="109" t="s">
        <v>460</v>
      </c>
      <c r="L27" s="123"/>
      <c r="M27" s="127"/>
      <c r="N27" s="114" t="s">
        <v>461</v>
      </c>
      <c r="R27" s="110" t="s">
        <v>462</v>
      </c>
    </row>
    <row r="28" spans="2:18" ht="15.75" customHeight="1">
      <c r="C28" s="124" t="s">
        <v>463</v>
      </c>
      <c r="D28" s="214"/>
      <c r="F28" s="134" t="s">
        <v>464</v>
      </c>
      <c r="G28" s="103" t="s">
        <v>465</v>
      </c>
      <c r="I28" s="107" t="s">
        <v>466</v>
      </c>
      <c r="K28" s="109" t="s">
        <v>467</v>
      </c>
      <c r="L28" s="123"/>
      <c r="M28" s="127"/>
      <c r="N28" s="114" t="s">
        <v>468</v>
      </c>
      <c r="R28" s="110" t="s">
        <v>469</v>
      </c>
    </row>
    <row r="29" spans="2:18" ht="15.75" customHeight="1">
      <c r="C29" s="122" t="s">
        <v>470</v>
      </c>
      <c r="D29" s="213" t="s">
        <v>471</v>
      </c>
      <c r="F29" s="106" t="s">
        <v>472</v>
      </c>
      <c r="G29" s="103" t="s">
        <v>473</v>
      </c>
      <c r="I29" s="107" t="s">
        <v>474</v>
      </c>
      <c r="K29" s="109" t="s">
        <v>475</v>
      </c>
      <c r="L29" s="123"/>
      <c r="M29" s="127"/>
      <c r="N29" s="114" t="s">
        <v>476</v>
      </c>
      <c r="R29" s="110" t="s">
        <v>477</v>
      </c>
    </row>
    <row r="30" spans="2:18" ht="15" customHeight="1">
      <c r="C30" s="111" t="s">
        <v>478</v>
      </c>
      <c r="D30" s="215"/>
      <c r="F30" s="106" t="s">
        <v>479</v>
      </c>
      <c r="G30" s="103" t="s">
        <v>480</v>
      </c>
      <c r="I30" s="107" t="s">
        <v>481</v>
      </c>
      <c r="L30" s="123"/>
      <c r="M30" s="127"/>
      <c r="N30" s="114" t="s">
        <v>482</v>
      </c>
      <c r="R30" s="110" t="s">
        <v>483</v>
      </c>
    </row>
    <row r="31" spans="2:18" ht="105" customHeight="1">
      <c r="C31" s="124" t="s">
        <v>6</v>
      </c>
      <c r="D31" s="214"/>
      <c r="G31" s="103" t="s">
        <v>484</v>
      </c>
      <c r="I31" s="107" t="s">
        <v>485</v>
      </c>
      <c r="L31" s="123"/>
      <c r="M31" s="127"/>
      <c r="N31" s="114" t="s">
        <v>486</v>
      </c>
      <c r="R31" s="110" t="s">
        <v>487</v>
      </c>
    </row>
    <row r="32" spans="2:18" ht="15.75" customHeight="1">
      <c r="C32" s="115" t="s">
        <v>488</v>
      </c>
      <c r="D32" s="135" t="s">
        <v>489</v>
      </c>
      <c r="G32" s="103" t="s">
        <v>490</v>
      </c>
      <c r="I32" s="107" t="s">
        <v>491</v>
      </c>
      <c r="L32" s="123"/>
      <c r="M32" s="127"/>
      <c r="N32" s="114" t="s">
        <v>492</v>
      </c>
      <c r="R32" s="110" t="s">
        <v>493</v>
      </c>
    </row>
    <row r="33" spans="7:18" ht="15.75" customHeight="1">
      <c r="G33" s="103" t="s">
        <v>494</v>
      </c>
      <c r="L33" s="123"/>
      <c r="M33" s="127"/>
      <c r="N33" s="114" t="s">
        <v>495</v>
      </c>
      <c r="R33" s="110" t="s">
        <v>496</v>
      </c>
    </row>
    <row r="34" spans="7:18" ht="15.75" customHeight="1">
      <c r="G34" s="103" t="s">
        <v>497</v>
      </c>
      <c r="L34" s="123"/>
      <c r="M34" s="129"/>
      <c r="N34" s="114" t="s">
        <v>498</v>
      </c>
      <c r="R34" s="110" t="s">
        <v>499</v>
      </c>
    </row>
    <row r="35" spans="7:18" ht="15.75" customHeight="1">
      <c r="G35" s="103" t="s">
        <v>500</v>
      </c>
      <c r="L35" s="123"/>
      <c r="N35" s="114" t="s">
        <v>501</v>
      </c>
      <c r="R35" s="110" t="s">
        <v>502</v>
      </c>
    </row>
    <row r="36" spans="7:18" ht="15" customHeight="1">
      <c r="G36" s="103" t="s">
        <v>503</v>
      </c>
      <c r="L36" s="123"/>
      <c r="N36" s="114" t="s">
        <v>504</v>
      </c>
      <c r="R36" s="110" t="s">
        <v>505</v>
      </c>
    </row>
    <row r="37" spans="7:18" ht="15.75" customHeight="1">
      <c r="G37" s="103" t="s">
        <v>506</v>
      </c>
      <c r="L37" s="123"/>
      <c r="N37" s="114" t="s">
        <v>507</v>
      </c>
      <c r="R37" s="110" t="s">
        <v>508</v>
      </c>
    </row>
    <row r="38" spans="7:18" ht="15.75" customHeight="1">
      <c r="G38" s="103" t="s">
        <v>509</v>
      </c>
      <c r="L38" s="123"/>
      <c r="N38" s="114" t="s">
        <v>510</v>
      </c>
      <c r="R38" s="110" t="s">
        <v>511</v>
      </c>
    </row>
    <row r="39" spans="7:18" ht="15.75" customHeight="1">
      <c r="G39" s="103" t="s">
        <v>512</v>
      </c>
      <c r="L39" s="123"/>
      <c r="N39" s="114" t="s">
        <v>513</v>
      </c>
      <c r="R39" s="110" t="s">
        <v>514</v>
      </c>
    </row>
    <row r="40" spans="7:18" ht="15" customHeight="1">
      <c r="G40" s="103" t="s">
        <v>515</v>
      </c>
      <c r="L40" s="123"/>
      <c r="N40" s="114" t="s">
        <v>516</v>
      </c>
      <c r="R40" s="110" t="s">
        <v>517</v>
      </c>
    </row>
    <row r="41" spans="7:18" ht="15.75" customHeight="1">
      <c r="G41" s="103" t="s">
        <v>518</v>
      </c>
      <c r="L41" s="123"/>
      <c r="N41" s="114" t="s">
        <v>519</v>
      </c>
      <c r="R41" s="110" t="s">
        <v>520</v>
      </c>
    </row>
    <row r="42" spans="7:18" ht="15" customHeight="1">
      <c r="G42" s="103" t="s">
        <v>521</v>
      </c>
      <c r="L42" s="123"/>
      <c r="N42" s="118" t="s">
        <v>522</v>
      </c>
      <c r="R42" s="110" t="s">
        <v>523</v>
      </c>
    </row>
    <row r="43" spans="7:18" ht="15.75" customHeight="1">
      <c r="G43" s="103" t="s">
        <v>524</v>
      </c>
      <c r="L43" s="123"/>
      <c r="N43" s="1" t="s">
        <v>525</v>
      </c>
      <c r="R43" s="110" t="s">
        <v>526</v>
      </c>
    </row>
    <row r="44" spans="7:18" ht="15.75" customHeight="1">
      <c r="G44" s="103" t="s">
        <v>527</v>
      </c>
      <c r="L44" s="123"/>
      <c r="N44" s="114" t="s">
        <v>528</v>
      </c>
      <c r="R44" s="110" t="s">
        <v>529</v>
      </c>
    </row>
    <row r="45" spans="7:18" ht="15.75" customHeight="1">
      <c r="G45" s="103" t="s">
        <v>530</v>
      </c>
      <c r="L45" s="123"/>
      <c r="N45" s="114" t="s">
        <v>531</v>
      </c>
      <c r="R45" s="110" t="s">
        <v>532</v>
      </c>
    </row>
    <row r="46" spans="7:18" ht="15" customHeight="1">
      <c r="G46" s="103" t="s">
        <v>533</v>
      </c>
      <c r="L46" s="123"/>
      <c r="N46" s="114" t="s">
        <v>534</v>
      </c>
      <c r="R46" s="110" t="s">
        <v>535</v>
      </c>
    </row>
    <row r="47" spans="7:18" ht="15.75" customHeight="1">
      <c r="G47" s="103" t="s">
        <v>536</v>
      </c>
      <c r="L47" s="123"/>
      <c r="N47" s="114" t="s">
        <v>537</v>
      </c>
      <c r="R47" s="110" t="s">
        <v>538</v>
      </c>
    </row>
    <row r="48" spans="7:18" ht="15" customHeight="1">
      <c r="G48" s="103" t="s">
        <v>539</v>
      </c>
      <c r="L48" s="123"/>
      <c r="N48" s="114" t="s">
        <v>540</v>
      </c>
      <c r="R48" s="110" t="s">
        <v>541</v>
      </c>
    </row>
    <row r="49" spans="7:18" ht="15.75" customHeight="1">
      <c r="G49" s="103" t="s">
        <v>542</v>
      </c>
      <c r="L49" s="123"/>
      <c r="N49" s="114" t="s">
        <v>543</v>
      </c>
      <c r="R49" s="110" t="s">
        <v>544</v>
      </c>
    </row>
    <row r="50" spans="7:18" ht="15" customHeight="1">
      <c r="G50" s="103" t="s">
        <v>545</v>
      </c>
      <c r="L50" s="123"/>
      <c r="N50" s="121" t="s">
        <v>546</v>
      </c>
      <c r="R50" s="110" t="s">
        <v>547</v>
      </c>
    </row>
    <row r="51" spans="7:18" ht="15.75" customHeight="1">
      <c r="G51" s="103" t="s">
        <v>548</v>
      </c>
      <c r="L51" s="123"/>
      <c r="N51" s="114" t="s">
        <v>549</v>
      </c>
      <c r="R51" s="110" t="s">
        <v>550</v>
      </c>
    </row>
    <row r="52" spans="7:18" ht="15.75" customHeight="1">
      <c r="G52" s="103" t="s">
        <v>551</v>
      </c>
      <c r="L52" s="123"/>
      <c r="N52" s="114" t="s">
        <v>552</v>
      </c>
      <c r="R52" s="110" t="s">
        <v>553</v>
      </c>
    </row>
    <row r="53" spans="7:18" ht="15" customHeight="1">
      <c r="G53" s="103" t="s">
        <v>554</v>
      </c>
      <c r="L53" s="123"/>
      <c r="N53" s="121" t="s">
        <v>555</v>
      </c>
      <c r="R53" s="110" t="s">
        <v>556</v>
      </c>
    </row>
    <row r="54" spans="7:18" ht="15.75" customHeight="1">
      <c r="G54" s="103" t="s">
        <v>557</v>
      </c>
      <c r="L54" s="123"/>
      <c r="N54" s="114" t="s">
        <v>558</v>
      </c>
      <c r="R54" s="110" t="s">
        <v>559</v>
      </c>
    </row>
    <row r="55" spans="7:18" ht="15" customHeight="1">
      <c r="G55" s="103" t="s">
        <v>560</v>
      </c>
      <c r="L55" s="123"/>
      <c r="N55" s="114" t="s">
        <v>561</v>
      </c>
      <c r="R55" s="110" t="s">
        <v>562</v>
      </c>
    </row>
    <row r="56" spans="7:18" ht="15.75" customHeight="1">
      <c r="G56" s="103" t="s">
        <v>563</v>
      </c>
      <c r="L56" s="123"/>
      <c r="N56" s="114" t="s">
        <v>564</v>
      </c>
      <c r="R56" s="110" t="s">
        <v>565</v>
      </c>
    </row>
    <row r="57" spans="7:18" ht="15.75" customHeight="1">
      <c r="G57" s="103" t="s">
        <v>566</v>
      </c>
      <c r="L57" s="123"/>
      <c r="N57" s="114" t="s">
        <v>567</v>
      </c>
      <c r="R57" s="110" t="s">
        <v>568</v>
      </c>
    </row>
    <row r="58" spans="7:18" ht="15" customHeight="1">
      <c r="G58" s="103" t="s">
        <v>569</v>
      </c>
      <c r="L58" s="123"/>
      <c r="N58" s="114" t="s">
        <v>570</v>
      </c>
      <c r="R58" s="110" t="s">
        <v>571</v>
      </c>
    </row>
    <row r="59" spans="7:18" ht="15.75" customHeight="1">
      <c r="G59" s="103" t="s">
        <v>572</v>
      </c>
      <c r="L59" s="123"/>
      <c r="N59" s="114" t="s">
        <v>573</v>
      </c>
      <c r="R59" s="110" t="s">
        <v>574</v>
      </c>
    </row>
    <row r="60" spans="7:18" ht="15" customHeight="1">
      <c r="G60" s="103" t="s">
        <v>18</v>
      </c>
      <c r="L60" s="123"/>
      <c r="N60" s="114" t="s">
        <v>575</v>
      </c>
      <c r="R60" s="110" t="s">
        <v>576</v>
      </c>
    </row>
    <row r="61" spans="7:18" ht="15.75" customHeight="1">
      <c r="G61" s="103" t="s">
        <v>577</v>
      </c>
      <c r="L61" s="123"/>
      <c r="N61" s="114" t="s">
        <v>578</v>
      </c>
      <c r="R61" s="110" t="s">
        <v>579</v>
      </c>
    </row>
    <row r="62" spans="7:18" ht="15" customHeight="1">
      <c r="G62" s="103" t="s">
        <v>580</v>
      </c>
      <c r="L62" s="123"/>
      <c r="N62" s="114" t="s">
        <v>581</v>
      </c>
      <c r="R62" s="110" t="s">
        <v>582</v>
      </c>
    </row>
    <row r="63" spans="7:18" ht="15.75" customHeight="1">
      <c r="G63" s="103" t="s">
        <v>583</v>
      </c>
      <c r="L63" s="123"/>
      <c r="N63" s="114" t="s">
        <v>584</v>
      </c>
      <c r="R63" s="110" t="s">
        <v>585</v>
      </c>
    </row>
    <row r="64" spans="7:18" ht="15.75" customHeight="1">
      <c r="G64" s="103" t="s">
        <v>586</v>
      </c>
      <c r="L64" s="123"/>
      <c r="N64" s="114" t="s">
        <v>587</v>
      </c>
      <c r="R64" s="110" t="s">
        <v>588</v>
      </c>
    </row>
    <row r="65" spans="7:18" ht="15.75" customHeight="1">
      <c r="G65" s="103" t="s">
        <v>589</v>
      </c>
      <c r="L65" s="123"/>
      <c r="N65" s="114" t="s">
        <v>590</v>
      </c>
      <c r="R65" s="110" t="s">
        <v>591</v>
      </c>
    </row>
    <row r="66" spans="7:18" ht="15" customHeight="1">
      <c r="G66" s="103" t="s">
        <v>592</v>
      </c>
      <c r="L66" s="123"/>
      <c r="N66" s="114" t="s">
        <v>593</v>
      </c>
      <c r="R66" s="110" t="s">
        <v>594</v>
      </c>
    </row>
    <row r="67" spans="7:18" ht="15.75" customHeight="1">
      <c r="G67" s="103" t="s">
        <v>595</v>
      </c>
      <c r="L67" s="123"/>
      <c r="N67" s="114" t="s">
        <v>596</v>
      </c>
      <c r="R67" s="110" t="s">
        <v>597</v>
      </c>
    </row>
    <row r="68" spans="7:18" ht="15.75" customHeight="1">
      <c r="G68" s="103" t="s">
        <v>598</v>
      </c>
      <c r="L68" s="123"/>
      <c r="N68" s="114" t="s">
        <v>599</v>
      </c>
      <c r="R68" s="110" t="s">
        <v>600</v>
      </c>
    </row>
    <row r="69" spans="7:18" ht="15.75" customHeight="1">
      <c r="G69" s="103" t="s">
        <v>601</v>
      </c>
      <c r="L69" s="123"/>
      <c r="N69" s="114" t="s">
        <v>602</v>
      </c>
      <c r="R69" s="110" t="s">
        <v>603</v>
      </c>
    </row>
    <row r="70" spans="7:18" ht="15" customHeight="1">
      <c r="G70" s="78" t="s">
        <v>604</v>
      </c>
      <c r="L70" s="123"/>
      <c r="N70" s="114" t="s">
        <v>605</v>
      </c>
      <c r="R70" s="110" t="s">
        <v>606</v>
      </c>
    </row>
    <row r="71" spans="7:18" ht="15.75" customHeight="1">
      <c r="G71" s="103" t="s">
        <v>607</v>
      </c>
      <c r="L71" s="123"/>
      <c r="N71" s="114" t="s">
        <v>608</v>
      </c>
      <c r="R71" s="110" t="s">
        <v>609</v>
      </c>
    </row>
    <row r="72" spans="7:18" ht="15.75" customHeight="1">
      <c r="G72" s="103" t="s">
        <v>610</v>
      </c>
      <c r="L72" s="123"/>
      <c r="N72" s="114" t="s">
        <v>611</v>
      </c>
      <c r="R72" s="110" t="s">
        <v>612</v>
      </c>
    </row>
    <row r="73" spans="7:18" ht="15.75" customHeight="1">
      <c r="G73" s="103" t="s">
        <v>613</v>
      </c>
      <c r="L73" s="123"/>
      <c r="N73" s="114" t="s">
        <v>614</v>
      </c>
      <c r="R73" s="110" t="s">
        <v>615</v>
      </c>
    </row>
    <row r="74" spans="7:18" ht="15.75" customHeight="1">
      <c r="G74" s="103" t="s">
        <v>616</v>
      </c>
      <c r="L74" s="123"/>
      <c r="N74" s="114" t="s">
        <v>617</v>
      </c>
      <c r="R74" s="110" t="s">
        <v>618</v>
      </c>
    </row>
    <row r="75" spans="7:18" ht="15.75" customHeight="1">
      <c r="G75" s="103" t="s">
        <v>619</v>
      </c>
      <c r="L75" s="123"/>
      <c r="N75" s="114" t="s">
        <v>620</v>
      </c>
      <c r="R75" s="110" t="s">
        <v>621</v>
      </c>
    </row>
    <row r="76" spans="7:18" ht="15.75" customHeight="1">
      <c r="G76" s="103" t="s">
        <v>622</v>
      </c>
      <c r="L76" s="123"/>
      <c r="N76" s="114" t="s">
        <v>623</v>
      </c>
      <c r="R76" s="110" t="s">
        <v>624</v>
      </c>
    </row>
    <row r="77" spans="7:18" ht="15.75" customHeight="1">
      <c r="G77" s="103" t="s">
        <v>625</v>
      </c>
      <c r="L77" s="123"/>
      <c r="N77" s="114" t="s">
        <v>626</v>
      </c>
      <c r="R77" s="110" t="s">
        <v>627</v>
      </c>
    </row>
    <row r="78" spans="7:18" ht="15.75" customHeight="1">
      <c r="G78" s="103" t="s">
        <v>628</v>
      </c>
      <c r="L78" s="123"/>
      <c r="N78" s="114" t="s">
        <v>629</v>
      </c>
      <c r="R78" s="110" t="s">
        <v>630</v>
      </c>
    </row>
    <row r="79" spans="7:18" ht="15.75" customHeight="1">
      <c r="G79" s="103" t="s">
        <v>631</v>
      </c>
      <c r="L79" s="123"/>
      <c r="N79" s="114" t="s">
        <v>632</v>
      </c>
      <c r="R79" s="110" t="s">
        <v>633</v>
      </c>
    </row>
    <row r="80" spans="7:18" ht="15" customHeight="1">
      <c r="G80" s="103" t="s">
        <v>634</v>
      </c>
      <c r="L80" s="123"/>
      <c r="N80" s="114" t="s">
        <v>635</v>
      </c>
      <c r="R80" s="110" t="s">
        <v>636</v>
      </c>
    </row>
    <row r="81" spans="7:18" ht="15.75" customHeight="1">
      <c r="G81" s="103" t="s">
        <v>637</v>
      </c>
      <c r="L81" s="123"/>
      <c r="N81" s="121" t="s">
        <v>638</v>
      </c>
      <c r="R81" s="110" t="s">
        <v>639</v>
      </c>
    </row>
    <row r="82" spans="7:18" ht="15.75" customHeight="1">
      <c r="G82" s="103" t="s">
        <v>640</v>
      </c>
      <c r="L82" s="123"/>
      <c r="N82" s="114" t="s">
        <v>641</v>
      </c>
      <c r="R82" s="110" t="s">
        <v>642</v>
      </c>
    </row>
    <row r="83" spans="7:18" ht="15" customHeight="1">
      <c r="G83" s="103" t="s">
        <v>643</v>
      </c>
      <c r="L83" s="123"/>
      <c r="N83" s="114" t="s">
        <v>644</v>
      </c>
      <c r="R83" s="110" t="s">
        <v>645</v>
      </c>
    </row>
    <row r="84" spans="7:18" ht="15.75" customHeight="1">
      <c r="G84" s="103" t="s">
        <v>646</v>
      </c>
      <c r="L84" s="123"/>
      <c r="N84" s="114" t="s">
        <v>647</v>
      </c>
      <c r="R84" s="110" t="s">
        <v>648</v>
      </c>
    </row>
    <row r="85" spans="7:18" ht="15.75" customHeight="1">
      <c r="G85" s="103" t="s">
        <v>649</v>
      </c>
      <c r="L85" s="123"/>
      <c r="N85" s="114" t="s">
        <v>650</v>
      </c>
      <c r="R85" s="110" t="s">
        <v>651</v>
      </c>
    </row>
    <row r="86" spans="7:18" ht="15.75" customHeight="1">
      <c r="G86" s="103" t="s">
        <v>652</v>
      </c>
      <c r="L86" s="123"/>
      <c r="N86" s="114" t="s">
        <v>653</v>
      </c>
      <c r="R86" s="110" t="s">
        <v>654</v>
      </c>
    </row>
    <row r="87" spans="7:18" ht="15.75" customHeight="1">
      <c r="G87" s="78" t="s">
        <v>655</v>
      </c>
      <c r="L87" s="123"/>
      <c r="N87" s="118" t="s">
        <v>656</v>
      </c>
      <c r="R87" s="110" t="s">
        <v>657</v>
      </c>
    </row>
    <row r="88" spans="7:18" ht="15" customHeight="1">
      <c r="G88" s="103" t="s">
        <v>658</v>
      </c>
      <c r="L88" s="123"/>
      <c r="N88" s="136" t="s">
        <v>659</v>
      </c>
      <c r="R88" s="110" t="s">
        <v>660</v>
      </c>
    </row>
    <row r="89" spans="7:18" ht="15.75" customHeight="1">
      <c r="G89" s="103" t="s">
        <v>661</v>
      </c>
      <c r="L89" s="123"/>
      <c r="N89" s="118" t="s">
        <v>662</v>
      </c>
      <c r="R89" s="110" t="s">
        <v>663</v>
      </c>
    </row>
    <row r="90" spans="7:18" ht="15.75" customHeight="1">
      <c r="G90" s="103" t="s">
        <v>664</v>
      </c>
      <c r="L90" s="123"/>
      <c r="N90" s="114" t="s">
        <v>665</v>
      </c>
      <c r="R90" s="110" t="s">
        <v>666</v>
      </c>
    </row>
    <row r="91" spans="7:18" ht="15" customHeight="1">
      <c r="G91" s="103" t="s">
        <v>667</v>
      </c>
      <c r="L91" s="137"/>
      <c r="N91" s="1" t="s">
        <v>668</v>
      </c>
      <c r="R91" s="110" t="s">
        <v>669</v>
      </c>
    </row>
    <row r="92" spans="7:18" ht="15.75" customHeight="1">
      <c r="G92" s="103" t="s">
        <v>670</v>
      </c>
      <c r="N92" s="114" t="s">
        <v>671</v>
      </c>
      <c r="R92" s="110" t="s">
        <v>672</v>
      </c>
    </row>
    <row r="93" spans="7:18" ht="15.75" customHeight="1">
      <c r="G93" s="103" t="s">
        <v>673</v>
      </c>
      <c r="L93" s="123"/>
      <c r="N93" s="118" t="s">
        <v>674</v>
      </c>
      <c r="R93" s="110" t="s">
        <v>675</v>
      </c>
    </row>
    <row r="94" spans="7:18" ht="15.75" customHeight="1">
      <c r="G94" s="78" t="s">
        <v>676</v>
      </c>
      <c r="L94" s="123"/>
      <c r="N94" s="118" t="s">
        <v>677</v>
      </c>
      <c r="R94" s="110" t="s">
        <v>678</v>
      </c>
    </row>
    <row r="95" spans="7:18" ht="15" customHeight="1">
      <c r="G95" s="103" t="s">
        <v>679</v>
      </c>
      <c r="L95" s="123"/>
      <c r="R95" s="110" t="s">
        <v>680</v>
      </c>
    </row>
    <row r="96" spans="7:18" ht="15.75" customHeight="1">
      <c r="G96" s="103" t="s">
        <v>681</v>
      </c>
      <c r="L96" s="123"/>
      <c r="R96" s="110" t="s">
        <v>682</v>
      </c>
    </row>
    <row r="97" spans="7:18" ht="15.75" customHeight="1">
      <c r="G97" s="103" t="s">
        <v>683</v>
      </c>
      <c r="L97" s="123"/>
      <c r="R97" s="110" t="s">
        <v>684</v>
      </c>
    </row>
    <row r="98" spans="7:18" ht="15" customHeight="1">
      <c r="G98" s="103" t="s">
        <v>685</v>
      </c>
      <c r="L98" s="123"/>
      <c r="R98" s="110" t="s">
        <v>686</v>
      </c>
    </row>
    <row r="99" spans="7:18" ht="15.75" customHeight="1">
      <c r="G99" s="103" t="s">
        <v>687</v>
      </c>
      <c r="L99" s="123"/>
      <c r="R99" s="110" t="s">
        <v>688</v>
      </c>
    </row>
    <row r="100" spans="7:18" ht="15.75" customHeight="1">
      <c r="G100" s="103" t="s">
        <v>689</v>
      </c>
      <c r="L100" s="123"/>
      <c r="R100" s="138"/>
    </row>
    <row r="101" spans="7:18" ht="15" customHeight="1">
      <c r="G101" s="103" t="s">
        <v>690</v>
      </c>
      <c r="L101" s="123"/>
    </row>
    <row r="102" spans="7:18" ht="15.75" customHeight="1">
      <c r="G102" s="103" t="s">
        <v>691</v>
      </c>
      <c r="L102" s="123"/>
    </row>
    <row r="103" spans="7:18" ht="15.75" customHeight="1">
      <c r="G103" s="103" t="s">
        <v>692</v>
      </c>
      <c r="L103" s="123"/>
    </row>
    <row r="104" spans="7:18" ht="15" customHeight="1">
      <c r="G104" s="103" t="s">
        <v>693</v>
      </c>
      <c r="L104" s="123"/>
    </row>
    <row r="105" spans="7:18" ht="15.75" customHeight="1">
      <c r="G105" s="103" t="s">
        <v>694</v>
      </c>
      <c r="L105" s="123"/>
    </row>
    <row r="106" spans="7:18" ht="15.75" customHeight="1">
      <c r="G106" s="103" t="s">
        <v>695</v>
      </c>
      <c r="L106" s="123"/>
    </row>
    <row r="107" spans="7:18" ht="15" customHeight="1">
      <c r="G107" s="103" t="s">
        <v>696</v>
      </c>
      <c r="L107" s="123"/>
    </row>
    <row r="108" spans="7:18" ht="15.75" customHeight="1">
      <c r="G108" s="103" t="s">
        <v>697</v>
      </c>
      <c r="L108" s="123"/>
    </row>
    <row r="109" spans="7:18" ht="15.75" customHeight="1">
      <c r="G109" s="103" t="s">
        <v>698</v>
      </c>
      <c r="L109" s="123"/>
    </row>
    <row r="110" spans="7:18" ht="15.75" customHeight="1">
      <c r="G110" s="103" t="s">
        <v>699</v>
      </c>
      <c r="L110" s="123"/>
    </row>
    <row r="111" spans="7:18" ht="15" customHeight="1">
      <c r="G111" s="103" t="s">
        <v>700</v>
      </c>
      <c r="L111" s="123"/>
    </row>
    <row r="112" spans="7:18" ht="15.75" customHeight="1">
      <c r="G112" s="78" t="s">
        <v>701</v>
      </c>
      <c r="L112" s="123"/>
    </row>
    <row r="113" spans="7:12" ht="15" customHeight="1">
      <c r="G113" s="78" t="s">
        <v>702</v>
      </c>
      <c r="L113" s="123"/>
    </row>
    <row r="114" spans="7:12" ht="15.75" customHeight="1">
      <c r="L114" s="123"/>
    </row>
    <row r="115" spans="7:12" ht="15.75" customHeight="1">
      <c r="L115" s="123"/>
    </row>
    <row r="116" spans="7:12" ht="15" customHeight="1">
      <c r="L116" s="123"/>
    </row>
    <row r="117" spans="7:12" ht="15.75" customHeight="1">
      <c r="L117" s="123"/>
    </row>
    <row r="118" spans="7:12" ht="15.75" customHeight="1">
      <c r="L118" s="123"/>
    </row>
    <row r="119" spans="7:12" ht="15.75" customHeight="1">
      <c r="L119" s="123"/>
    </row>
    <row r="120" spans="7:12" ht="15.75" customHeight="1">
      <c r="L120" s="123"/>
    </row>
    <row r="121" spans="7:12" ht="15.75" customHeight="1">
      <c r="L121" s="123"/>
    </row>
    <row r="122" spans="7:12" ht="15" customHeight="1">
      <c r="L122" s="123"/>
    </row>
    <row r="123" spans="7:12" ht="15.75" customHeight="1">
      <c r="L123" s="123"/>
    </row>
    <row r="124" spans="7:12" ht="15" customHeight="1">
      <c r="L124" s="123"/>
    </row>
    <row r="125" spans="7:12" ht="15.75" customHeight="1">
      <c r="L125" s="123"/>
    </row>
    <row r="126" spans="7:12" ht="15" customHeight="1">
      <c r="L126" s="123"/>
    </row>
    <row r="127" spans="7:12" ht="15.75" customHeight="1">
      <c r="L127" s="123"/>
    </row>
    <row r="128" spans="7:12" ht="15.75" customHeight="1">
      <c r="L128" s="123"/>
    </row>
    <row r="129" spans="12:12" ht="15.75" customHeight="1">
      <c r="L129" s="123"/>
    </row>
    <row r="130" spans="12:12" ht="15" customHeight="1">
      <c r="L130" s="123"/>
    </row>
    <row r="131" spans="12:12" ht="15.75" customHeight="1">
      <c r="L131" s="123"/>
    </row>
    <row r="132" spans="12:12" ht="15.75" customHeight="1">
      <c r="L132" s="123"/>
    </row>
    <row r="133" spans="12:12" ht="15" customHeight="1">
      <c r="L133" s="123"/>
    </row>
    <row r="134" spans="12:12" ht="15.75" customHeight="1">
      <c r="L134" s="123"/>
    </row>
    <row r="135" spans="12:12" ht="15.75" customHeight="1">
      <c r="L135" s="123"/>
    </row>
    <row r="136" spans="12:12" ht="15" customHeight="1">
      <c r="L136" s="123"/>
    </row>
    <row r="137" spans="12:12" ht="15.75" customHeight="1">
      <c r="L137" s="123"/>
    </row>
    <row r="138" spans="12:12" ht="15" customHeight="1">
      <c r="L138" s="123"/>
    </row>
    <row r="139" spans="12:12" ht="15.75" customHeight="1">
      <c r="L139" s="123"/>
    </row>
    <row r="140" spans="12:12" ht="15.75" customHeight="1">
      <c r="L140" s="123"/>
    </row>
    <row r="141" spans="12:12" ht="15" customHeight="1">
      <c r="L141" s="123"/>
    </row>
    <row r="142" spans="12:12" ht="15.75" customHeight="1">
      <c r="L142" s="123"/>
    </row>
    <row r="143" spans="12:12" ht="15.75" customHeight="1">
      <c r="L143" s="123"/>
    </row>
    <row r="144" spans="12:12" ht="15.75" customHeight="1">
      <c r="L144" s="123"/>
    </row>
    <row r="145" spans="12:12" ht="15.75" customHeight="1">
      <c r="L145" s="123"/>
    </row>
    <row r="146" spans="12:12" ht="15" customHeight="1">
      <c r="L146" s="137"/>
    </row>
    <row r="147" spans="12:12" ht="15.75" customHeight="1"/>
    <row r="149" spans="12:12" ht="15.75" customHeight="1"/>
    <row r="151" spans="12:12" ht="15.75" customHeight="1"/>
    <row r="152" spans="12:12" ht="15.75" customHeight="1"/>
    <row r="154" spans="12:12" ht="15.75" customHeight="1"/>
    <row r="155" spans="12:12" ht="15.75" customHeight="1"/>
    <row r="156" spans="12:12" ht="15.75" customHeight="1"/>
    <row r="157" spans="12:12" ht="15.75" customHeight="1"/>
    <row r="159" spans="12:12" ht="15.75" customHeight="1"/>
    <row r="160" spans="12:12" ht="15.75" customHeight="1"/>
    <row r="162" ht="15.75" customHeight="1"/>
    <row r="163" ht="15.75" customHeight="1"/>
    <row r="164" ht="15.75" customHeight="1"/>
    <row r="165" ht="15.75" customHeight="1"/>
    <row r="166" ht="15.75" customHeight="1"/>
    <row r="168" ht="15.75" customHeight="1"/>
    <row r="169" ht="15.75" customHeight="1"/>
    <row r="170" ht="15.75" customHeight="1"/>
    <row r="171" ht="15.75" customHeight="1"/>
    <row r="172" ht="15.75" customHeight="1"/>
    <row r="173" ht="15.75" customHeight="1"/>
    <row r="175" ht="15.75" customHeight="1"/>
    <row r="176" ht="15.75" customHeight="1"/>
    <row r="177" ht="15.75" customHeight="1"/>
    <row r="179" ht="15.75" customHeight="1"/>
    <row r="181" ht="15.75" customHeight="1"/>
    <row r="182" ht="15.75" customHeight="1"/>
    <row r="183" ht="15.75" customHeight="1"/>
    <row r="184" ht="15.75" customHeight="1"/>
    <row r="186" ht="15.75" customHeight="1"/>
    <row r="187" ht="15.75" customHeight="1"/>
    <row r="189" ht="15.75" customHeight="1"/>
    <row r="190" ht="15.75" customHeight="1"/>
    <row r="191" ht="15.75" customHeight="1"/>
    <row r="192" ht="15.75" customHeight="1"/>
    <row r="194" ht="15.75" customHeight="1"/>
    <row r="195" ht="15.75" customHeight="1"/>
    <row r="196" ht="15.75" customHeight="1"/>
    <row r="197" ht="15.75" customHeight="1"/>
    <row r="198" ht="15.75" customHeight="1"/>
    <row r="199" ht="15.75" customHeight="1"/>
    <row r="201" ht="15.75" customHeight="1"/>
    <row r="202" ht="15.75" customHeight="1"/>
    <row r="203" ht="15.75" customHeight="1"/>
    <row r="204" ht="15.75" customHeight="1"/>
    <row r="205" ht="15.75" customHeight="1"/>
    <row r="206" ht="15.75" customHeight="1"/>
    <row r="207" ht="15.75" customHeight="1"/>
    <row r="208" ht="15.75" customHeight="1"/>
    <row r="210" ht="15.75" customHeight="1"/>
    <row r="211" ht="15.75" customHeight="1"/>
    <row r="212" ht="15.75" customHeight="1"/>
    <row r="213" ht="15.75" customHeight="1"/>
    <row r="214" ht="15.75" customHeight="1"/>
    <row r="215" ht="15.75" customHeight="1"/>
    <row r="216" ht="15.75" customHeight="1"/>
    <row r="217" ht="15.75" customHeight="1"/>
    <row r="219" ht="15.75" customHeight="1"/>
    <row r="220" ht="15.75" customHeight="1"/>
    <row r="222" ht="15.75" customHeight="1"/>
    <row r="223" ht="15.75" customHeight="1"/>
    <row r="225" ht="15.75" customHeight="1"/>
    <row r="227" ht="15.75" customHeight="1"/>
    <row r="228" ht="15.75" customHeight="1"/>
    <row r="230" ht="15.75" customHeight="1"/>
    <row r="231" ht="15.75" customHeight="1"/>
    <row r="233" ht="15.75" customHeight="1"/>
    <row r="235" ht="15.75" customHeight="1"/>
    <row r="237" ht="15.75" customHeight="1"/>
    <row r="239" ht="15.75" customHeight="1"/>
    <row r="240" ht="15.75" customHeight="1"/>
    <row r="242" ht="15.75" customHeight="1"/>
    <row r="243" ht="15.75" customHeight="1"/>
    <row r="244" ht="15.75" customHeight="1"/>
    <row r="246" ht="15.75" customHeight="1"/>
    <row r="248" ht="15.75" customHeight="1"/>
    <row r="250" ht="15.75" customHeight="1"/>
    <row r="251" ht="15.75" customHeight="1"/>
    <row r="253" ht="15.75" customHeight="1"/>
    <row r="254" ht="15.75" customHeight="1"/>
    <row r="255" ht="15.75" customHeight="1"/>
    <row r="257" ht="15.75" customHeight="1"/>
    <row r="259" ht="15.75" customHeight="1"/>
    <row r="260" ht="15.75" customHeight="1"/>
    <row r="261" ht="15.75" customHeight="1"/>
    <row r="263" ht="15.75" customHeight="1"/>
    <row r="265" ht="15.75" customHeight="1"/>
    <row r="266" ht="15.75" customHeight="1"/>
    <row r="268" ht="15.75" customHeight="1"/>
    <row r="269" ht="15.75" customHeight="1"/>
    <row r="271" ht="15.75" customHeight="1"/>
    <row r="272" ht="15.75" customHeight="1"/>
    <row r="273"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8">
    <mergeCell ref="D22:D23"/>
    <mergeCell ref="D25:D28"/>
    <mergeCell ref="D29:D31"/>
    <mergeCell ref="D3:D5"/>
    <mergeCell ref="D9:D10"/>
    <mergeCell ref="D11:D13"/>
    <mergeCell ref="D14:D15"/>
    <mergeCell ref="D18:D19"/>
  </mergeCells>
  <pageMargins left="0.7" right="0.7" top="0.75" bottom="0.75" header="0" footer="0"/>
  <pageSetup orientation="portrai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979"/>
  <sheetViews>
    <sheetView workbookViewId="0"/>
  </sheetViews>
  <sheetFormatPr baseColWidth="10" defaultColWidth="14.42578125" defaultRowHeight="15" customHeight="1"/>
  <cols>
    <col min="1" max="1" width="17.85546875" customWidth="1"/>
    <col min="2" max="2" width="51.28515625" customWidth="1"/>
    <col min="3" max="3" width="25.140625" customWidth="1"/>
    <col min="4" max="4" width="26.85546875" customWidth="1"/>
    <col min="5" max="5" width="19.42578125" customWidth="1"/>
    <col min="6" max="6" width="21.7109375" customWidth="1"/>
    <col min="7" max="7" width="21.140625" customWidth="1"/>
    <col min="8" max="8" width="26.85546875" customWidth="1"/>
    <col min="9" max="9" width="25.5703125" customWidth="1"/>
    <col min="10" max="10" width="29.85546875" customWidth="1"/>
    <col min="11" max="11" width="20.85546875" customWidth="1"/>
    <col min="12" max="12" width="21.28515625" customWidth="1"/>
    <col min="13" max="13" width="19.5703125" customWidth="1"/>
    <col min="14" max="14" width="19.42578125" customWidth="1"/>
    <col min="15" max="15" width="18.5703125" customWidth="1"/>
    <col min="16" max="16" width="20.7109375" customWidth="1"/>
    <col min="17" max="17" width="18.7109375" customWidth="1"/>
    <col min="18" max="18" width="14" customWidth="1"/>
    <col min="19" max="26" width="10.7109375" customWidth="1"/>
  </cols>
  <sheetData>
    <row r="1" spans="1:18" ht="15.75">
      <c r="A1" s="52"/>
      <c r="B1" s="52"/>
      <c r="C1" s="53"/>
      <c r="D1" s="53"/>
      <c r="E1" s="53"/>
      <c r="F1" s="53"/>
      <c r="G1" s="53"/>
      <c r="H1" s="52"/>
      <c r="I1" s="54"/>
      <c r="J1" s="54"/>
      <c r="K1" s="52"/>
      <c r="L1" s="52"/>
      <c r="M1" s="54"/>
      <c r="N1" s="54"/>
      <c r="O1" s="54"/>
      <c r="P1" s="52"/>
      <c r="Q1" s="52"/>
    </row>
    <row r="2" spans="1:18" ht="15.75">
      <c r="A2" s="52"/>
      <c r="B2" s="52"/>
      <c r="C2" s="53"/>
      <c r="D2" s="53"/>
      <c r="E2" s="53"/>
      <c r="F2" s="53"/>
      <c r="G2" s="53"/>
      <c r="H2" s="52"/>
      <c r="I2" s="54"/>
      <c r="J2" s="54"/>
      <c r="K2" s="52"/>
      <c r="L2" s="52"/>
      <c r="M2" s="54"/>
      <c r="N2" s="54"/>
      <c r="O2" s="54"/>
      <c r="P2" s="52"/>
      <c r="Q2" s="52"/>
    </row>
    <row r="3" spans="1:18" ht="15.75">
      <c r="A3" s="52"/>
      <c r="B3" s="52"/>
      <c r="C3" s="53"/>
      <c r="D3" s="53"/>
      <c r="E3" s="53"/>
      <c r="F3" s="53"/>
      <c r="G3" s="53"/>
      <c r="H3" s="52"/>
      <c r="I3" s="54"/>
      <c r="J3" s="54"/>
      <c r="K3" s="52"/>
      <c r="L3" s="52"/>
      <c r="M3" s="54"/>
      <c r="N3" s="54"/>
      <c r="O3" s="54"/>
      <c r="P3" s="52"/>
      <c r="Q3" s="52"/>
    </row>
    <row r="4" spans="1:18" ht="15.75">
      <c r="A4" s="52"/>
      <c r="B4" s="52"/>
      <c r="C4" s="186" t="s">
        <v>0</v>
      </c>
      <c r="D4" s="187"/>
      <c r="E4" s="187"/>
      <c r="F4" s="187"/>
      <c r="G4" s="187"/>
      <c r="H4" s="52"/>
      <c r="I4" s="54"/>
      <c r="J4" s="54"/>
      <c r="K4" s="52"/>
      <c r="L4" s="52"/>
      <c r="M4" s="54"/>
      <c r="N4" s="54"/>
      <c r="O4" s="54"/>
      <c r="P4" s="52"/>
      <c r="Q4" s="52"/>
    </row>
    <row r="5" spans="1:18" ht="15.75">
      <c r="A5" s="52"/>
      <c r="B5" s="52"/>
      <c r="C5" s="186" t="s">
        <v>1</v>
      </c>
      <c r="D5" s="187"/>
      <c r="E5" s="187"/>
      <c r="F5" s="187"/>
      <c r="G5" s="187"/>
      <c r="H5" s="52"/>
      <c r="I5" s="54"/>
      <c r="J5" s="54"/>
      <c r="K5" s="52"/>
      <c r="L5" s="52"/>
      <c r="M5" s="54"/>
      <c r="N5" s="54"/>
      <c r="O5" s="54"/>
      <c r="P5" s="52"/>
      <c r="Q5" s="52"/>
    </row>
    <row r="6" spans="1:18" ht="15.75">
      <c r="A6" s="52"/>
      <c r="B6" s="52"/>
      <c r="C6" s="186" t="s">
        <v>2</v>
      </c>
      <c r="D6" s="187"/>
      <c r="E6" s="187"/>
      <c r="F6" s="187"/>
      <c r="G6" s="187"/>
      <c r="H6" s="52"/>
      <c r="I6" s="54"/>
      <c r="J6" s="54"/>
      <c r="K6" s="52"/>
      <c r="L6" s="52"/>
      <c r="M6" s="54"/>
      <c r="N6" s="54"/>
      <c r="O6" s="54"/>
      <c r="P6" s="52"/>
      <c r="Q6" s="52"/>
    </row>
    <row r="7" spans="1:18" ht="15.75">
      <c r="A7" s="52"/>
      <c r="B7" s="52"/>
      <c r="C7" s="186"/>
      <c r="D7" s="187"/>
      <c r="E7" s="187"/>
      <c r="F7" s="187"/>
      <c r="G7" s="187"/>
      <c r="H7" s="52"/>
      <c r="I7" s="54"/>
      <c r="J7" s="54"/>
      <c r="K7" s="52"/>
      <c r="L7" s="52"/>
      <c r="M7" s="54"/>
      <c r="N7" s="54"/>
      <c r="O7" s="54"/>
      <c r="P7" s="52"/>
      <c r="Q7" s="52"/>
    </row>
    <row r="8" spans="1:18" ht="15.75">
      <c r="A8" s="52"/>
      <c r="B8" s="52"/>
      <c r="C8" s="55"/>
      <c r="D8" s="55"/>
      <c r="E8" s="55"/>
      <c r="F8" s="55"/>
      <c r="G8" s="55"/>
      <c r="H8" s="52"/>
      <c r="I8" s="54"/>
      <c r="J8" s="54"/>
      <c r="K8" s="52"/>
      <c r="L8" s="52"/>
      <c r="M8" s="54"/>
      <c r="N8" s="54"/>
      <c r="O8" s="54"/>
      <c r="P8" s="52"/>
      <c r="Q8" s="52"/>
    </row>
    <row r="9" spans="1:18" ht="15.75">
      <c r="A9" s="52"/>
      <c r="B9" s="52"/>
      <c r="C9" s="53"/>
      <c r="D9" s="53"/>
      <c r="E9" s="53"/>
      <c r="F9" s="53"/>
      <c r="G9" s="53"/>
      <c r="H9" s="52"/>
      <c r="I9" s="54"/>
      <c r="J9" s="54"/>
      <c r="K9" s="52"/>
      <c r="L9" s="52"/>
      <c r="M9" s="54"/>
      <c r="N9" s="54"/>
      <c r="O9" s="54"/>
      <c r="P9" s="52"/>
      <c r="Q9" s="52"/>
    </row>
    <row r="10" spans="1:18" ht="15.75">
      <c r="A10" s="52"/>
      <c r="B10" s="52"/>
      <c r="C10" s="53"/>
      <c r="D10" s="53"/>
      <c r="E10" s="53"/>
      <c r="F10" s="53"/>
      <c r="G10" s="53"/>
      <c r="H10" s="52"/>
      <c r="I10" s="54"/>
      <c r="J10" s="54"/>
      <c r="K10" s="52"/>
      <c r="L10" s="52"/>
      <c r="M10" s="54"/>
      <c r="N10" s="54"/>
      <c r="O10" s="54"/>
      <c r="P10" s="52"/>
      <c r="Q10" s="52"/>
    </row>
    <row r="11" spans="1:18" ht="15.75">
      <c r="A11" s="52"/>
      <c r="B11" s="52"/>
      <c r="C11" s="53"/>
      <c r="D11" s="53"/>
      <c r="E11" s="53"/>
      <c r="F11" s="53"/>
      <c r="G11" s="53"/>
      <c r="H11" s="52"/>
      <c r="I11" s="54"/>
      <c r="J11" s="54"/>
      <c r="K11" s="52"/>
      <c r="L11" s="52"/>
      <c r="M11" s="54"/>
      <c r="N11" s="54"/>
      <c r="O11" s="54"/>
      <c r="P11" s="52"/>
      <c r="Q11" s="52"/>
    </row>
    <row r="12" spans="1:18" ht="15.75">
      <c r="A12" s="57"/>
      <c r="B12" s="57"/>
      <c r="C12" s="57"/>
      <c r="D12" s="57"/>
      <c r="E12" s="57"/>
      <c r="F12" s="57"/>
      <c r="G12" s="57"/>
      <c r="H12" s="57"/>
      <c r="I12" s="58"/>
      <c r="J12" s="58"/>
      <c r="K12" s="57"/>
      <c r="L12" s="57"/>
      <c r="M12" s="58"/>
      <c r="N12" s="58"/>
      <c r="O12" s="58"/>
      <c r="P12" s="57"/>
      <c r="Q12" s="57"/>
      <c r="R12" s="80"/>
    </row>
    <row r="13" spans="1:18" ht="15.75">
      <c r="A13" s="57"/>
      <c r="B13" s="3" t="s">
        <v>3</v>
      </c>
      <c r="C13" s="188" t="s">
        <v>4</v>
      </c>
      <c r="D13" s="189"/>
      <c r="E13" s="189"/>
      <c r="F13" s="189"/>
      <c r="G13" s="190"/>
      <c r="H13" s="4"/>
      <c r="I13" s="58"/>
      <c r="J13" s="58"/>
      <c r="K13" s="57"/>
      <c r="L13" s="57"/>
      <c r="M13" s="58"/>
      <c r="N13" s="58"/>
      <c r="O13" s="58"/>
      <c r="P13" s="57"/>
      <c r="Q13" s="57"/>
      <c r="R13" s="80"/>
    </row>
    <row r="14" spans="1:18" ht="15.75">
      <c r="A14" s="57"/>
      <c r="B14" s="3" t="s">
        <v>5</v>
      </c>
      <c r="C14" s="191" t="s">
        <v>6</v>
      </c>
      <c r="D14" s="189"/>
      <c r="E14" s="189"/>
      <c r="F14" s="189"/>
      <c r="G14" s="190"/>
      <c r="H14" s="59" t="s">
        <v>7</v>
      </c>
      <c r="I14" s="58"/>
      <c r="J14" s="58"/>
      <c r="K14" s="57"/>
      <c r="L14" s="57"/>
      <c r="M14" s="58"/>
      <c r="N14" s="58"/>
      <c r="O14" s="58"/>
      <c r="P14" s="57"/>
      <c r="Q14" s="57"/>
      <c r="R14" s="80"/>
    </row>
    <row r="15" spans="1:18" ht="15.75">
      <c r="A15" s="57"/>
      <c r="B15" s="3" t="s">
        <v>8</v>
      </c>
      <c r="C15" s="191" t="s">
        <v>9</v>
      </c>
      <c r="D15" s="189"/>
      <c r="E15" s="189"/>
      <c r="F15" s="189"/>
      <c r="G15" s="190"/>
      <c r="H15" s="59" t="s">
        <v>7</v>
      </c>
      <c r="I15" s="58"/>
      <c r="J15" s="58"/>
      <c r="K15" s="57"/>
      <c r="L15" s="57"/>
      <c r="M15" s="58"/>
      <c r="N15" s="58"/>
      <c r="O15" s="58"/>
      <c r="P15" s="57"/>
      <c r="Q15" s="57"/>
      <c r="R15" s="80"/>
    </row>
    <row r="16" spans="1:18" ht="60">
      <c r="A16" s="57"/>
      <c r="B16" s="3" t="s">
        <v>10</v>
      </c>
      <c r="C16" s="191" t="s">
        <v>11</v>
      </c>
      <c r="D16" s="189"/>
      <c r="E16" s="189"/>
      <c r="F16" s="189"/>
      <c r="G16" s="190"/>
      <c r="H16" s="5" t="s">
        <v>12</v>
      </c>
      <c r="I16" s="58"/>
      <c r="J16" s="58"/>
      <c r="K16" s="57"/>
      <c r="L16" s="57"/>
      <c r="M16" s="58"/>
      <c r="N16" s="58"/>
      <c r="O16" s="58"/>
      <c r="P16" s="57"/>
      <c r="Q16" s="57"/>
      <c r="R16" s="80"/>
    </row>
    <row r="17" spans="1:18" ht="15.75">
      <c r="A17" s="57"/>
      <c r="B17" s="3" t="s">
        <v>13</v>
      </c>
      <c r="C17" s="191" t="s">
        <v>14</v>
      </c>
      <c r="D17" s="189"/>
      <c r="E17" s="189"/>
      <c r="F17" s="189"/>
      <c r="G17" s="190"/>
      <c r="H17" s="59" t="s">
        <v>7</v>
      </c>
      <c r="I17" s="58"/>
      <c r="J17" s="58"/>
      <c r="K17" s="57"/>
      <c r="L17" s="57"/>
      <c r="M17" s="58"/>
      <c r="N17" s="58"/>
      <c r="O17" s="58"/>
      <c r="P17" s="57"/>
      <c r="Q17" s="57"/>
      <c r="R17" s="80"/>
    </row>
    <row r="18" spans="1:18" ht="15.75">
      <c r="A18" s="60"/>
      <c r="B18" s="3" t="s">
        <v>15</v>
      </c>
      <c r="C18" s="191" t="s">
        <v>16</v>
      </c>
      <c r="D18" s="189"/>
      <c r="E18" s="189"/>
      <c r="F18" s="189"/>
      <c r="G18" s="190"/>
      <c r="H18" s="59" t="s">
        <v>7</v>
      </c>
      <c r="I18" s="58"/>
      <c r="J18" s="58"/>
      <c r="K18" s="57"/>
      <c r="L18" s="57"/>
      <c r="M18" s="58"/>
      <c r="N18" s="58"/>
      <c r="O18" s="58"/>
      <c r="P18" s="57"/>
      <c r="Q18" s="57"/>
      <c r="R18" s="80"/>
    </row>
    <row r="19" spans="1:18" ht="15.75" hidden="1">
      <c r="A19" s="62"/>
      <c r="B19" s="3" t="s">
        <v>17</v>
      </c>
      <c r="C19" s="191"/>
      <c r="D19" s="189"/>
      <c r="E19" s="189"/>
      <c r="F19" s="189"/>
      <c r="G19" s="190"/>
      <c r="H19" s="4"/>
      <c r="I19" s="58"/>
      <c r="J19" s="58"/>
      <c r="K19" s="57"/>
      <c r="L19" s="57"/>
      <c r="M19" s="58"/>
      <c r="N19" s="58"/>
      <c r="O19" s="58"/>
      <c r="P19" s="57"/>
      <c r="Q19" s="57"/>
      <c r="R19" s="80"/>
    </row>
    <row r="20" spans="1:18" ht="15.75">
      <c r="B20" s="3" t="s">
        <v>17</v>
      </c>
      <c r="C20" s="191" t="s">
        <v>18</v>
      </c>
      <c r="D20" s="189"/>
      <c r="E20" s="189"/>
      <c r="F20" s="189"/>
      <c r="G20" s="190"/>
      <c r="H20" s="59" t="s">
        <v>7</v>
      </c>
      <c r="I20" s="58"/>
      <c r="J20" s="58"/>
      <c r="K20" s="57"/>
      <c r="L20" s="57"/>
      <c r="M20" s="58"/>
      <c r="N20" s="58"/>
      <c r="O20" s="58"/>
      <c r="P20" s="57"/>
      <c r="Q20" s="57"/>
      <c r="R20" s="80"/>
    </row>
    <row r="21" spans="1:18" ht="15.75">
      <c r="A21" s="192" t="s">
        <v>19</v>
      </c>
      <c r="B21" s="3" t="s">
        <v>20</v>
      </c>
      <c r="C21" s="191" t="s">
        <v>21</v>
      </c>
      <c r="D21" s="189"/>
      <c r="E21" s="189"/>
      <c r="F21" s="189"/>
      <c r="G21" s="190"/>
      <c r="H21" s="59" t="s">
        <v>7</v>
      </c>
      <c r="J21" s="58"/>
      <c r="K21" s="57"/>
      <c r="L21" s="57"/>
      <c r="M21" s="58"/>
      <c r="N21" s="58"/>
      <c r="O21" s="58"/>
      <c r="P21" s="57"/>
      <c r="Q21" s="57"/>
      <c r="R21" s="80"/>
    </row>
    <row r="22" spans="1:18" ht="15.75">
      <c r="A22" s="193"/>
      <c r="B22" s="3" t="s">
        <v>22</v>
      </c>
      <c r="C22" s="191" t="s">
        <v>23</v>
      </c>
      <c r="D22" s="189"/>
      <c r="E22" s="189"/>
      <c r="F22" s="189"/>
      <c r="G22" s="190"/>
      <c r="H22" s="59" t="s">
        <v>7</v>
      </c>
      <c r="I22" s="58"/>
      <c r="J22" s="58"/>
      <c r="K22" s="57"/>
      <c r="L22" s="57"/>
      <c r="M22" s="58"/>
      <c r="N22" s="58"/>
      <c r="O22" s="58"/>
      <c r="P22" s="57"/>
      <c r="Q22" s="57"/>
      <c r="R22" s="80"/>
    </row>
    <row r="23" spans="1:18" ht="15.75">
      <c r="A23" s="194" t="s">
        <v>24</v>
      </c>
      <c r="B23" s="3" t="s">
        <v>25</v>
      </c>
      <c r="C23" s="191" t="s">
        <v>703</v>
      </c>
      <c r="D23" s="189"/>
      <c r="E23" s="189"/>
      <c r="F23" s="189"/>
      <c r="G23" s="190"/>
      <c r="H23" s="59" t="s">
        <v>7</v>
      </c>
      <c r="I23" s="58"/>
      <c r="J23" s="58"/>
      <c r="K23" s="57"/>
      <c r="L23" s="57"/>
      <c r="M23" s="58"/>
      <c r="N23" s="58"/>
      <c r="O23" s="58"/>
      <c r="P23" s="57"/>
      <c r="Q23" s="57"/>
      <c r="R23" s="80"/>
    </row>
    <row r="24" spans="1:18" ht="31.5">
      <c r="A24" s="195"/>
      <c r="B24" s="3" t="s">
        <v>27</v>
      </c>
      <c r="C24" s="191" t="s">
        <v>349</v>
      </c>
      <c r="D24" s="189"/>
      <c r="E24" s="189"/>
      <c r="F24" s="189"/>
      <c r="G24" s="190"/>
      <c r="H24" s="59" t="s">
        <v>7</v>
      </c>
      <c r="I24" s="58"/>
      <c r="J24" s="58"/>
      <c r="K24" s="57"/>
      <c r="L24" s="57"/>
      <c r="M24" s="58"/>
      <c r="N24" s="58"/>
      <c r="O24" s="58"/>
      <c r="P24" s="57"/>
      <c r="Q24" s="57"/>
      <c r="R24" s="80"/>
    </row>
    <row r="25" spans="1:18" ht="15.75">
      <c r="A25" s="194" t="s">
        <v>29</v>
      </c>
      <c r="B25" s="3" t="s">
        <v>30</v>
      </c>
      <c r="C25" s="191" t="s">
        <v>212</v>
      </c>
      <c r="D25" s="189"/>
      <c r="E25" s="189"/>
      <c r="F25" s="189"/>
      <c r="G25" s="190"/>
      <c r="H25" s="59" t="s">
        <v>7</v>
      </c>
      <c r="I25" s="58"/>
      <c r="J25" s="58"/>
      <c r="K25" s="57"/>
      <c r="L25" s="57"/>
      <c r="M25" s="58"/>
      <c r="N25" s="58"/>
      <c r="O25" s="58"/>
      <c r="P25" s="57"/>
      <c r="Q25" s="57"/>
      <c r="R25" s="80"/>
    </row>
    <row r="26" spans="1:18" ht="15.75">
      <c r="A26" s="193"/>
      <c r="B26" s="3" t="s">
        <v>32</v>
      </c>
      <c r="C26" s="191" t="s">
        <v>324</v>
      </c>
      <c r="D26" s="189"/>
      <c r="E26" s="189"/>
      <c r="F26" s="189"/>
      <c r="G26" s="190"/>
      <c r="H26" s="59" t="s">
        <v>7</v>
      </c>
      <c r="I26" s="58"/>
      <c r="J26" s="58"/>
      <c r="K26" s="57"/>
      <c r="L26" s="57"/>
      <c r="M26" s="58"/>
      <c r="N26" s="58"/>
      <c r="O26" s="58"/>
      <c r="P26" s="57"/>
      <c r="Q26" s="57"/>
      <c r="R26" s="80"/>
    </row>
    <row r="27" spans="1:18" ht="15.75">
      <c r="A27" s="193"/>
      <c r="B27" s="3" t="s">
        <v>34</v>
      </c>
      <c r="C27" s="191" t="s">
        <v>325</v>
      </c>
      <c r="D27" s="189"/>
      <c r="E27" s="189"/>
      <c r="F27" s="189"/>
      <c r="G27" s="190"/>
      <c r="H27" s="59" t="s">
        <v>7</v>
      </c>
      <c r="I27" s="58"/>
      <c r="J27" s="58"/>
      <c r="K27" s="57"/>
      <c r="L27" s="57"/>
      <c r="M27" s="58"/>
      <c r="N27" s="58"/>
      <c r="O27" s="58"/>
      <c r="P27" s="57"/>
      <c r="Q27" s="57"/>
      <c r="R27" s="80"/>
    </row>
    <row r="28" spans="1:18" ht="15.75">
      <c r="A28" s="193"/>
      <c r="B28" s="3" t="s">
        <v>704</v>
      </c>
      <c r="C28" s="221" t="s">
        <v>705</v>
      </c>
      <c r="D28" s="189"/>
      <c r="E28" s="189"/>
      <c r="F28" s="189"/>
      <c r="G28" s="190"/>
      <c r="H28" s="57"/>
      <c r="I28" s="58"/>
      <c r="J28" s="58"/>
      <c r="K28" s="57"/>
      <c r="L28" s="57"/>
      <c r="M28" s="58"/>
      <c r="N28" s="2"/>
      <c r="O28" s="2"/>
      <c r="P28" s="57"/>
      <c r="Q28" s="57"/>
      <c r="R28" s="80"/>
    </row>
    <row r="29" spans="1:18" ht="31.5">
      <c r="A29" s="60"/>
      <c r="B29" s="3" t="s">
        <v>38</v>
      </c>
      <c r="C29" s="222" t="s">
        <v>39</v>
      </c>
      <c r="D29" s="189"/>
      <c r="E29" s="189"/>
      <c r="F29" s="189"/>
      <c r="G29" s="190"/>
      <c r="H29" s="57"/>
      <c r="I29" s="58"/>
      <c r="J29" s="58"/>
      <c r="K29" s="57"/>
      <c r="L29" s="57"/>
      <c r="M29" s="58"/>
      <c r="N29" s="2"/>
      <c r="O29" s="2"/>
      <c r="P29" s="57"/>
      <c r="Q29" s="57"/>
      <c r="R29" s="80"/>
    </row>
    <row r="30" spans="1:18" ht="15.75">
      <c r="A30" s="60"/>
      <c r="B30" s="10" t="s">
        <v>40</v>
      </c>
      <c r="C30" s="204"/>
      <c r="D30" s="189"/>
      <c r="E30" s="189"/>
      <c r="F30" s="189"/>
      <c r="G30" s="190"/>
      <c r="H30" s="4"/>
      <c r="I30" s="58"/>
      <c r="J30" s="58"/>
      <c r="K30" s="57"/>
      <c r="L30" s="57"/>
      <c r="M30" s="58"/>
      <c r="N30" s="58"/>
      <c r="O30" s="58"/>
      <c r="P30" s="57"/>
      <c r="Q30" s="57"/>
      <c r="R30" s="80"/>
    </row>
    <row r="31" spans="1:18" ht="15.75">
      <c r="A31" s="57"/>
      <c r="B31" s="57"/>
      <c r="C31" s="11"/>
      <c r="D31" s="11"/>
      <c r="E31" s="11"/>
      <c r="F31" s="11"/>
      <c r="G31" s="11"/>
      <c r="H31" s="12"/>
      <c r="I31" s="12"/>
      <c r="J31" s="12"/>
      <c r="K31" s="12"/>
      <c r="L31" s="12"/>
      <c r="M31" s="12"/>
      <c r="N31" s="12"/>
      <c r="O31" s="12"/>
      <c r="P31" s="12"/>
      <c r="Q31" s="12"/>
      <c r="R31" s="80"/>
    </row>
    <row r="32" spans="1:18" ht="63">
      <c r="A32" s="16" t="s">
        <v>42</v>
      </c>
      <c r="B32" s="17" t="s">
        <v>43</v>
      </c>
      <c r="C32" s="10" t="s">
        <v>44</v>
      </c>
      <c r="D32" s="10" t="s">
        <v>45</v>
      </c>
      <c r="E32" s="10" t="s">
        <v>46</v>
      </c>
      <c r="F32" s="10" t="s">
        <v>47</v>
      </c>
      <c r="G32" s="10" t="s">
        <v>48</v>
      </c>
      <c r="H32" s="10" t="s">
        <v>49</v>
      </c>
      <c r="I32" s="18" t="s">
        <v>50</v>
      </c>
      <c r="J32" s="18" t="s">
        <v>51</v>
      </c>
      <c r="K32" s="10" t="s">
        <v>52</v>
      </c>
      <c r="L32" s="10" t="s">
        <v>53</v>
      </c>
      <c r="M32" s="18" t="s">
        <v>706</v>
      </c>
      <c r="N32" s="18" t="s">
        <v>55</v>
      </c>
      <c r="O32" s="18" t="s">
        <v>56</v>
      </c>
      <c r="P32" s="10" t="s">
        <v>57</v>
      </c>
      <c r="Q32" s="10" t="s">
        <v>58</v>
      </c>
      <c r="R32" s="80"/>
    </row>
    <row r="33" spans="1:26" ht="242.25">
      <c r="A33" s="57"/>
      <c r="B33" s="139" t="s">
        <v>74</v>
      </c>
      <c r="C33" s="33" t="s">
        <v>707</v>
      </c>
      <c r="D33" s="140" t="s">
        <v>708</v>
      </c>
      <c r="E33" s="25" t="s">
        <v>709</v>
      </c>
      <c r="F33" s="25" t="s">
        <v>78</v>
      </c>
      <c r="G33" s="25" t="s">
        <v>79</v>
      </c>
      <c r="H33" s="140" t="s">
        <v>710</v>
      </c>
      <c r="I33" s="24" t="s">
        <v>711</v>
      </c>
      <c r="J33" s="30" t="s">
        <v>712</v>
      </c>
      <c r="K33" s="25" t="s">
        <v>83</v>
      </c>
      <c r="L33" s="25" t="s">
        <v>84</v>
      </c>
      <c r="M33" s="141" t="s">
        <v>713</v>
      </c>
      <c r="N33" s="141">
        <v>1</v>
      </c>
      <c r="O33" s="30"/>
      <c r="P33" s="25" t="s">
        <v>714</v>
      </c>
      <c r="Q33" s="33" t="s">
        <v>715</v>
      </c>
      <c r="R33" s="80"/>
    </row>
    <row r="34" spans="1:26" ht="313.5">
      <c r="A34" s="57"/>
      <c r="B34" s="139" t="s">
        <v>174</v>
      </c>
      <c r="C34" s="23" t="s">
        <v>716</v>
      </c>
      <c r="D34" s="25" t="s">
        <v>717</v>
      </c>
      <c r="E34" s="25" t="s">
        <v>718</v>
      </c>
      <c r="F34" s="25" t="s">
        <v>78</v>
      </c>
      <c r="G34" s="25" t="s">
        <v>79</v>
      </c>
      <c r="H34" s="24" t="s">
        <v>719</v>
      </c>
      <c r="I34" s="30" t="s">
        <v>720</v>
      </c>
      <c r="J34" s="24">
        <v>48</v>
      </c>
      <c r="K34" s="25" t="s">
        <v>83</v>
      </c>
      <c r="L34" s="25" t="s">
        <v>168</v>
      </c>
      <c r="M34" s="141" t="s">
        <v>713</v>
      </c>
      <c r="N34" s="141">
        <v>1</v>
      </c>
      <c r="O34" s="30"/>
      <c r="P34" s="25" t="s">
        <v>721</v>
      </c>
      <c r="Q34" s="25" t="s">
        <v>722</v>
      </c>
      <c r="R34" s="80"/>
    </row>
    <row r="35" spans="1:26" ht="171">
      <c r="A35" s="142"/>
      <c r="B35" s="143" t="s">
        <v>98</v>
      </c>
      <c r="C35" s="144" t="s">
        <v>723</v>
      </c>
      <c r="D35" s="144" t="s">
        <v>724</v>
      </c>
      <c r="E35" s="145" t="s">
        <v>725</v>
      </c>
      <c r="F35" s="145" t="s">
        <v>726</v>
      </c>
      <c r="G35" s="145" t="s">
        <v>79</v>
      </c>
      <c r="H35" s="145" t="s">
        <v>104</v>
      </c>
      <c r="I35" s="146" t="s">
        <v>105</v>
      </c>
      <c r="J35" s="146" t="s">
        <v>727</v>
      </c>
      <c r="K35" s="23" t="s">
        <v>83</v>
      </c>
      <c r="L35" s="145" t="s">
        <v>84</v>
      </c>
      <c r="M35" s="141" t="s">
        <v>713</v>
      </c>
      <c r="N35" s="147">
        <v>600</v>
      </c>
      <c r="O35" s="146"/>
      <c r="P35" s="148" t="s">
        <v>728</v>
      </c>
      <c r="Q35" s="35" t="s">
        <v>729</v>
      </c>
      <c r="R35" s="80"/>
    </row>
    <row r="36" spans="1:26" ht="142.5">
      <c r="A36" s="72"/>
      <c r="B36" s="149" t="s">
        <v>730</v>
      </c>
      <c r="C36" s="33" t="s">
        <v>731</v>
      </c>
      <c r="D36" s="33" t="s">
        <v>732</v>
      </c>
      <c r="E36" s="33" t="s">
        <v>733</v>
      </c>
      <c r="F36" s="140" t="s">
        <v>726</v>
      </c>
      <c r="G36" s="140" t="s">
        <v>79</v>
      </c>
      <c r="H36" s="33" t="s">
        <v>734</v>
      </c>
      <c r="I36" s="37" t="s">
        <v>735</v>
      </c>
      <c r="J36" s="37" t="s">
        <v>736</v>
      </c>
      <c r="K36" s="23" t="s">
        <v>83</v>
      </c>
      <c r="L36" s="33" t="s">
        <v>737</v>
      </c>
      <c r="M36" s="85" t="s">
        <v>713</v>
      </c>
      <c r="N36" s="33">
        <v>1150</v>
      </c>
      <c r="O36" s="85"/>
      <c r="P36" s="140" t="s">
        <v>738</v>
      </c>
      <c r="Q36" s="140" t="s">
        <v>739</v>
      </c>
      <c r="R36" s="150"/>
      <c r="S36" s="151"/>
      <c r="T36" s="151"/>
      <c r="U36" s="151"/>
      <c r="V36" s="151"/>
      <c r="W36" s="151"/>
      <c r="X36" s="151"/>
      <c r="Y36" s="151"/>
      <c r="Z36" s="151"/>
    </row>
    <row r="37" spans="1:26" ht="114">
      <c r="A37" s="74"/>
      <c r="B37" s="152" t="s">
        <v>740</v>
      </c>
      <c r="C37" s="23" t="s">
        <v>741</v>
      </c>
      <c r="D37" s="23" t="s">
        <v>742</v>
      </c>
      <c r="E37" s="23" t="s">
        <v>743</v>
      </c>
      <c r="F37" s="25" t="s">
        <v>78</v>
      </c>
      <c r="G37" s="25" t="s">
        <v>102</v>
      </c>
      <c r="H37" s="23" t="s">
        <v>744</v>
      </c>
      <c r="I37" s="153" t="s">
        <v>745</v>
      </c>
      <c r="J37" s="153" t="s">
        <v>746</v>
      </c>
      <c r="K37" s="23" t="s">
        <v>83</v>
      </c>
      <c r="L37" s="25" t="s">
        <v>168</v>
      </c>
      <c r="M37" s="30" t="s">
        <v>713</v>
      </c>
      <c r="N37" s="23">
        <v>360</v>
      </c>
      <c r="O37" s="30"/>
      <c r="P37" s="25" t="s">
        <v>747</v>
      </c>
      <c r="Q37" s="25" t="s">
        <v>748</v>
      </c>
      <c r="R37" s="80"/>
    </row>
    <row r="38" spans="1:26" ht="99.75">
      <c r="A38" s="154"/>
      <c r="B38" s="143" t="s">
        <v>749</v>
      </c>
      <c r="C38" s="155" t="s">
        <v>750</v>
      </c>
      <c r="D38" s="155" t="s">
        <v>751</v>
      </c>
      <c r="E38" s="23" t="s">
        <v>752</v>
      </c>
      <c r="F38" s="25" t="s">
        <v>78</v>
      </c>
      <c r="G38" s="25" t="s">
        <v>102</v>
      </c>
      <c r="H38" s="155" t="s">
        <v>753</v>
      </c>
      <c r="I38" s="153" t="s">
        <v>754</v>
      </c>
      <c r="J38" s="156" t="s">
        <v>755</v>
      </c>
      <c r="K38" s="23" t="s">
        <v>83</v>
      </c>
      <c r="L38" s="157" t="s">
        <v>84</v>
      </c>
      <c r="M38" s="158"/>
      <c r="N38" s="25">
        <v>2030</v>
      </c>
      <c r="O38" s="159"/>
      <c r="P38" s="25" t="s">
        <v>756</v>
      </c>
      <c r="Q38" s="155"/>
      <c r="R38" s="80"/>
    </row>
    <row r="39" spans="1:26" ht="114">
      <c r="A39" s="74"/>
      <c r="B39" s="139" t="s">
        <v>757</v>
      </c>
      <c r="C39" s="155" t="s">
        <v>758</v>
      </c>
      <c r="D39" s="155" t="s">
        <v>759</v>
      </c>
      <c r="E39" s="157" t="s">
        <v>760</v>
      </c>
      <c r="F39" s="25" t="s">
        <v>78</v>
      </c>
      <c r="G39" s="25" t="s">
        <v>102</v>
      </c>
      <c r="H39" s="155" t="s">
        <v>761</v>
      </c>
      <c r="I39" s="43" t="s">
        <v>762</v>
      </c>
      <c r="J39" s="43" t="s">
        <v>763</v>
      </c>
      <c r="K39" s="23" t="s">
        <v>83</v>
      </c>
      <c r="L39" s="25" t="s">
        <v>84</v>
      </c>
      <c r="M39" s="160" t="s">
        <v>713</v>
      </c>
      <c r="N39" s="25">
        <v>2100</v>
      </c>
      <c r="O39" s="30"/>
      <c r="P39" s="25" t="s">
        <v>764</v>
      </c>
      <c r="Q39" s="25" t="s">
        <v>765</v>
      </c>
      <c r="R39" s="80"/>
    </row>
    <row r="40" spans="1:26" ht="71.25">
      <c r="A40" s="10"/>
      <c r="B40" s="143" t="s">
        <v>766</v>
      </c>
      <c r="C40" s="155" t="s">
        <v>767</v>
      </c>
      <c r="D40" s="155" t="s">
        <v>768</v>
      </c>
      <c r="E40" s="157" t="s">
        <v>769</v>
      </c>
      <c r="F40" s="25" t="s">
        <v>78</v>
      </c>
      <c r="G40" s="25" t="s">
        <v>102</v>
      </c>
      <c r="H40" s="155" t="s">
        <v>770</v>
      </c>
      <c r="I40" s="161" t="s">
        <v>771</v>
      </c>
      <c r="J40" s="161" t="s">
        <v>772</v>
      </c>
      <c r="K40" s="23" t="s">
        <v>83</v>
      </c>
      <c r="L40" s="162" t="s">
        <v>84</v>
      </c>
      <c r="M40" s="30" t="s">
        <v>713</v>
      </c>
      <c r="N40" s="163">
        <v>200</v>
      </c>
      <c r="O40" s="164"/>
      <c r="P40" s="165" t="s">
        <v>773</v>
      </c>
      <c r="Q40" s="166" t="s">
        <v>774</v>
      </c>
      <c r="R40" s="80"/>
    </row>
    <row r="41" spans="1:26" ht="185.25">
      <c r="A41" s="46"/>
      <c r="B41" s="28" t="s">
        <v>775</v>
      </c>
      <c r="C41" s="155" t="s">
        <v>776</v>
      </c>
      <c r="D41" s="155" t="s">
        <v>777</v>
      </c>
      <c r="E41" s="157" t="s">
        <v>778</v>
      </c>
      <c r="F41" s="25" t="s">
        <v>78</v>
      </c>
      <c r="G41" s="25" t="s">
        <v>102</v>
      </c>
      <c r="H41" s="155" t="s">
        <v>779</v>
      </c>
      <c r="I41" s="25" t="s">
        <v>780</v>
      </c>
      <c r="J41" s="25" t="s">
        <v>781</v>
      </c>
      <c r="K41" s="23" t="s">
        <v>83</v>
      </c>
      <c r="L41" s="162" t="s">
        <v>84</v>
      </c>
      <c r="M41" s="25" t="s">
        <v>713</v>
      </c>
      <c r="N41" s="157">
        <v>42</v>
      </c>
      <c r="O41" s="25"/>
      <c r="P41" s="155" t="s">
        <v>782</v>
      </c>
      <c r="Q41" s="25" t="s">
        <v>783</v>
      </c>
    </row>
    <row r="42" spans="1:26" ht="142.5">
      <c r="A42" s="167"/>
      <c r="B42" s="168" t="s">
        <v>784</v>
      </c>
      <c r="C42" s="157" t="s">
        <v>785</v>
      </c>
      <c r="D42" s="155" t="s">
        <v>786</v>
      </c>
      <c r="E42" s="155" t="s">
        <v>787</v>
      </c>
      <c r="F42" s="155" t="s">
        <v>726</v>
      </c>
      <c r="G42" s="155" t="s">
        <v>102</v>
      </c>
      <c r="H42" s="169" t="s">
        <v>788</v>
      </c>
      <c r="I42" s="159" t="s">
        <v>132</v>
      </c>
      <c r="J42" s="169" t="s">
        <v>789</v>
      </c>
      <c r="K42" s="23" t="s">
        <v>83</v>
      </c>
      <c r="L42" s="155" t="s">
        <v>135</v>
      </c>
      <c r="M42" s="158">
        <v>165</v>
      </c>
      <c r="N42" s="170">
        <v>200</v>
      </c>
      <c r="O42" s="159"/>
      <c r="P42" s="155" t="s">
        <v>790</v>
      </c>
      <c r="Q42" s="155" t="s">
        <v>791</v>
      </c>
      <c r="R42" s="80"/>
    </row>
    <row r="43" spans="1:26" ht="114">
      <c r="A43" s="171"/>
      <c r="B43" s="152" t="s">
        <v>792</v>
      </c>
      <c r="C43" s="33" t="s">
        <v>793</v>
      </c>
      <c r="D43" s="25" t="s">
        <v>794</v>
      </c>
      <c r="E43" s="25" t="s">
        <v>795</v>
      </c>
      <c r="F43" s="25" t="s">
        <v>78</v>
      </c>
      <c r="G43" s="25" t="s">
        <v>102</v>
      </c>
      <c r="H43" s="25" t="s">
        <v>796</v>
      </c>
      <c r="I43" s="160" t="s">
        <v>797</v>
      </c>
      <c r="J43" s="160" t="s">
        <v>798</v>
      </c>
      <c r="K43" s="23" t="s">
        <v>83</v>
      </c>
      <c r="L43" s="25" t="s">
        <v>84</v>
      </c>
      <c r="M43" s="160" t="s">
        <v>713</v>
      </c>
      <c r="N43" s="25">
        <v>210</v>
      </c>
      <c r="O43" s="30"/>
      <c r="P43" s="25" t="s">
        <v>799</v>
      </c>
      <c r="Q43" s="25" t="s">
        <v>765</v>
      </c>
      <c r="R43" s="80"/>
    </row>
    <row r="44" spans="1:26" ht="114">
      <c r="A44" s="172"/>
      <c r="B44" s="173" t="s">
        <v>800</v>
      </c>
      <c r="C44" s="23" t="s">
        <v>801</v>
      </c>
      <c r="D44" s="25" t="s">
        <v>802</v>
      </c>
      <c r="E44" s="25" t="s">
        <v>803</v>
      </c>
      <c r="F44" s="25" t="s">
        <v>78</v>
      </c>
      <c r="G44" s="25" t="s">
        <v>102</v>
      </c>
      <c r="H44" s="23" t="s">
        <v>804</v>
      </c>
      <c r="I44" s="160" t="s">
        <v>805</v>
      </c>
      <c r="J44" s="160" t="s">
        <v>806</v>
      </c>
      <c r="K44" s="23" t="s">
        <v>83</v>
      </c>
      <c r="L44" s="25" t="s">
        <v>84</v>
      </c>
      <c r="M44" s="25">
        <v>8600</v>
      </c>
      <c r="N44" s="25">
        <v>8800</v>
      </c>
      <c r="O44" s="30"/>
      <c r="P44" s="25" t="s">
        <v>807</v>
      </c>
      <c r="Q44" s="25" t="s">
        <v>808</v>
      </c>
      <c r="R44" s="78"/>
      <c r="S44" s="174"/>
      <c r="T44" s="174"/>
      <c r="U44" s="174"/>
      <c r="V44" s="174"/>
      <c r="W44" s="174"/>
      <c r="X44" s="174"/>
      <c r="Y44" s="174"/>
      <c r="Z44" s="174"/>
    </row>
    <row r="45" spans="1:26" ht="15.75">
      <c r="C45" s="79"/>
      <c r="D45" s="79"/>
      <c r="E45" s="79"/>
      <c r="F45" s="79"/>
      <c r="G45" s="79"/>
    </row>
    <row r="46" spans="1:26">
      <c r="B46" s="208"/>
      <c r="C46" s="209"/>
      <c r="D46" s="209"/>
      <c r="E46" s="210"/>
      <c r="F46" s="59" t="s">
        <v>7</v>
      </c>
      <c r="G46" s="211" t="s">
        <v>155</v>
      </c>
      <c r="H46" s="189"/>
      <c r="I46" s="189"/>
      <c r="J46" s="189"/>
      <c r="K46" s="189"/>
      <c r="L46" s="189"/>
      <c r="M46" s="189"/>
      <c r="N46" s="189"/>
      <c r="O46" s="189"/>
      <c r="P46" s="189"/>
      <c r="Q46" s="189"/>
      <c r="R46" s="190"/>
    </row>
    <row r="47" spans="1:26" ht="15.75">
      <c r="B47" s="206"/>
      <c r="C47" s="189"/>
      <c r="D47" s="189"/>
      <c r="E47" s="190"/>
      <c r="F47" s="59" t="s">
        <v>7</v>
      </c>
      <c r="G47" s="47" t="s">
        <v>156</v>
      </c>
      <c r="H47" s="48" t="s">
        <v>157</v>
      </c>
      <c r="I47" s="48" t="s">
        <v>158</v>
      </c>
      <c r="J47" s="48" t="s">
        <v>159</v>
      </c>
      <c r="K47" s="48" t="s">
        <v>160</v>
      </c>
      <c r="L47" s="48" t="s">
        <v>161</v>
      </c>
      <c r="M47" s="48" t="s">
        <v>162</v>
      </c>
      <c r="N47" s="48" t="s">
        <v>163</v>
      </c>
      <c r="O47" s="48" t="s">
        <v>164</v>
      </c>
      <c r="P47" s="48" t="s">
        <v>165</v>
      </c>
      <c r="Q47" s="48" t="s">
        <v>166</v>
      </c>
      <c r="R47" s="48" t="s">
        <v>167</v>
      </c>
    </row>
    <row r="48" spans="1:26">
      <c r="B48" s="206"/>
      <c r="C48" s="189"/>
      <c r="D48" s="189"/>
      <c r="E48" s="190"/>
      <c r="F48" s="59" t="s">
        <v>7</v>
      </c>
      <c r="G48" s="78"/>
      <c r="H48" s="78"/>
      <c r="I48" s="78"/>
      <c r="J48" s="78"/>
      <c r="K48" s="78"/>
      <c r="L48" s="78"/>
      <c r="M48" s="78"/>
      <c r="N48" s="78"/>
      <c r="O48" s="78"/>
      <c r="P48" s="78"/>
      <c r="Q48" s="78"/>
      <c r="R48" s="78"/>
    </row>
    <row r="49" spans="2:17" ht="15.75">
      <c r="B49" s="212"/>
      <c r="C49" s="189"/>
      <c r="D49" s="189"/>
      <c r="E49" s="190"/>
      <c r="F49" s="79"/>
      <c r="G49" s="80"/>
      <c r="H49" s="80"/>
      <c r="I49" s="80"/>
      <c r="J49" s="80"/>
      <c r="K49" s="80"/>
      <c r="L49" s="80"/>
      <c r="M49" s="80"/>
      <c r="N49" s="80"/>
      <c r="O49" s="80"/>
      <c r="P49" s="80"/>
    </row>
    <row r="50" spans="2:17">
      <c r="B50" s="205"/>
      <c r="C50" s="189"/>
      <c r="D50" s="189"/>
      <c r="E50" s="190"/>
      <c r="F50" s="59" t="s">
        <v>7</v>
      </c>
      <c r="G50" s="80"/>
      <c r="H50" s="80"/>
      <c r="I50" s="80"/>
      <c r="J50" s="80"/>
      <c r="K50" s="80"/>
      <c r="L50" s="80"/>
      <c r="M50" s="80"/>
      <c r="N50" s="80"/>
      <c r="O50" s="80"/>
      <c r="P50" s="80"/>
    </row>
    <row r="51" spans="2:17" ht="15.75">
      <c r="B51" s="206"/>
      <c r="C51" s="189"/>
      <c r="D51" s="189"/>
      <c r="E51" s="190"/>
      <c r="F51" s="79"/>
      <c r="G51" s="80"/>
      <c r="H51" s="80"/>
      <c r="I51" s="80"/>
      <c r="J51" s="80"/>
      <c r="K51" s="80"/>
      <c r="L51" s="80"/>
      <c r="M51" s="80"/>
      <c r="N51" s="80"/>
      <c r="O51" s="80"/>
      <c r="P51" s="80"/>
    </row>
    <row r="52" spans="2:17" ht="15.75">
      <c r="B52" s="207"/>
      <c r="C52" s="189"/>
      <c r="D52" s="189"/>
      <c r="E52" s="190"/>
      <c r="F52" s="79"/>
      <c r="G52" s="80"/>
      <c r="H52" s="80"/>
      <c r="I52" s="80"/>
      <c r="J52" s="80"/>
      <c r="K52" s="80"/>
      <c r="L52" s="80"/>
      <c r="M52" s="80"/>
      <c r="N52" s="80"/>
      <c r="O52" s="80"/>
      <c r="P52" s="80"/>
    </row>
    <row r="53" spans="2:17" ht="15.75">
      <c r="B53" s="79"/>
      <c r="C53" s="79"/>
      <c r="D53" s="79"/>
      <c r="E53" s="79"/>
      <c r="F53" s="79"/>
      <c r="G53" s="80"/>
      <c r="H53" s="80"/>
      <c r="I53" s="80"/>
      <c r="J53" s="80"/>
      <c r="K53" s="80"/>
      <c r="L53" s="80"/>
      <c r="M53" s="80"/>
      <c r="N53" s="80"/>
      <c r="O53" s="80"/>
      <c r="P53" s="80"/>
      <c r="Q53" s="80"/>
    </row>
    <row r="54" spans="2:17" ht="15.75">
      <c r="C54" s="79"/>
      <c r="D54" s="79"/>
      <c r="E54" s="79"/>
      <c r="F54" s="79"/>
      <c r="G54" s="79"/>
    </row>
    <row r="55" spans="2:17" ht="15.75">
      <c r="C55" s="79"/>
      <c r="D55" s="79"/>
      <c r="E55" s="79"/>
      <c r="F55" s="79"/>
      <c r="G55" s="79"/>
    </row>
    <row r="56" spans="2:17" ht="15.75">
      <c r="C56" s="79"/>
      <c r="D56" s="79"/>
      <c r="E56" s="79"/>
      <c r="F56" s="79"/>
      <c r="G56" s="79"/>
    </row>
    <row r="57" spans="2:17" ht="15.75">
      <c r="C57" s="79"/>
      <c r="D57" s="79"/>
      <c r="E57" s="79"/>
      <c r="F57" s="79"/>
      <c r="G57" s="79"/>
    </row>
    <row r="58" spans="2:17" ht="15.75">
      <c r="C58" s="79"/>
      <c r="D58" s="79"/>
      <c r="E58" s="79"/>
      <c r="F58" s="79"/>
      <c r="G58" s="79"/>
    </row>
    <row r="59" spans="2:17" ht="15.75">
      <c r="C59" s="79"/>
      <c r="D59" s="79"/>
      <c r="E59" s="79"/>
      <c r="F59" s="79"/>
      <c r="G59" s="79"/>
    </row>
    <row r="60" spans="2:17" ht="15.75">
      <c r="C60" s="79"/>
      <c r="D60" s="79"/>
      <c r="E60" s="79"/>
      <c r="F60" s="79"/>
      <c r="G60" s="79"/>
    </row>
    <row r="61" spans="2:17" ht="15.75">
      <c r="C61" s="79"/>
      <c r="D61" s="79"/>
      <c r="E61" s="79"/>
      <c r="F61" s="79"/>
      <c r="G61" s="79"/>
    </row>
    <row r="62" spans="2:17" ht="15.75">
      <c r="C62" s="79"/>
      <c r="D62" s="79"/>
      <c r="E62" s="79"/>
      <c r="F62" s="79"/>
      <c r="G62" s="79"/>
    </row>
    <row r="63" spans="2:17" ht="15.75">
      <c r="C63" s="79"/>
      <c r="D63" s="79"/>
      <c r="E63" s="79"/>
      <c r="F63" s="79"/>
      <c r="G63" s="79"/>
    </row>
    <row r="64" spans="2:17" ht="15.75">
      <c r="C64" s="79"/>
      <c r="D64" s="79"/>
      <c r="E64" s="79"/>
      <c r="F64" s="79"/>
      <c r="G64" s="79"/>
    </row>
    <row r="65" spans="3:7" ht="15.75">
      <c r="C65" s="79"/>
      <c r="D65" s="79"/>
      <c r="E65" s="79"/>
      <c r="F65" s="79"/>
      <c r="G65" s="79"/>
    </row>
    <row r="66" spans="3:7" ht="15.75">
      <c r="C66" s="79"/>
      <c r="D66" s="79"/>
      <c r="E66" s="79"/>
      <c r="F66" s="79"/>
      <c r="G66" s="79"/>
    </row>
    <row r="67" spans="3:7" ht="15.75">
      <c r="C67" s="79"/>
      <c r="D67" s="79"/>
      <c r="E67" s="79"/>
      <c r="F67" s="79"/>
      <c r="G67" s="79"/>
    </row>
    <row r="68" spans="3:7" ht="15.75">
      <c r="C68" s="79"/>
      <c r="D68" s="79"/>
      <c r="E68" s="79"/>
      <c r="F68" s="79"/>
      <c r="G68" s="79"/>
    </row>
    <row r="69" spans="3:7" ht="15.75">
      <c r="C69" s="79"/>
      <c r="D69" s="79"/>
      <c r="E69" s="79"/>
      <c r="F69" s="79"/>
      <c r="G69" s="79"/>
    </row>
    <row r="70" spans="3:7" ht="15.75">
      <c r="C70" s="79"/>
      <c r="D70" s="79"/>
      <c r="E70" s="79"/>
      <c r="F70" s="79"/>
      <c r="G70" s="79"/>
    </row>
    <row r="71" spans="3:7" ht="15.75">
      <c r="C71" s="79"/>
      <c r="D71" s="79"/>
      <c r="E71" s="79"/>
      <c r="F71" s="79"/>
      <c r="G71" s="79"/>
    </row>
    <row r="72" spans="3:7" ht="15.75">
      <c r="C72" s="79"/>
      <c r="D72" s="79"/>
      <c r="E72" s="79"/>
      <c r="F72" s="79"/>
      <c r="G72" s="79"/>
    </row>
    <row r="73" spans="3:7" ht="15.75">
      <c r="C73" s="79"/>
      <c r="D73" s="79"/>
      <c r="E73" s="79"/>
      <c r="F73" s="79"/>
      <c r="G73" s="79"/>
    </row>
    <row r="74" spans="3:7" ht="15.75">
      <c r="C74" s="79"/>
      <c r="D74" s="79"/>
      <c r="E74" s="79"/>
      <c r="F74" s="79"/>
      <c r="G74" s="79"/>
    </row>
    <row r="75" spans="3:7" ht="15.75">
      <c r="C75" s="79"/>
      <c r="D75" s="79"/>
      <c r="E75" s="79"/>
      <c r="F75" s="79"/>
      <c r="G75" s="79"/>
    </row>
    <row r="76" spans="3:7" ht="15.75">
      <c r="C76" s="79"/>
      <c r="D76" s="79"/>
      <c r="E76" s="79"/>
      <c r="F76" s="79"/>
      <c r="G76" s="79"/>
    </row>
    <row r="77" spans="3:7" ht="15.75">
      <c r="C77" s="79"/>
      <c r="D77" s="79"/>
      <c r="E77" s="79"/>
      <c r="F77" s="79"/>
      <c r="G77" s="79"/>
    </row>
    <row r="78" spans="3:7" ht="15.75">
      <c r="C78" s="79"/>
      <c r="D78" s="79"/>
      <c r="E78" s="79"/>
      <c r="F78" s="79"/>
      <c r="G78" s="79"/>
    </row>
    <row r="79" spans="3:7" ht="15.75">
      <c r="C79" s="79"/>
      <c r="D79" s="79"/>
      <c r="E79" s="79"/>
      <c r="F79" s="79"/>
      <c r="G79" s="79"/>
    </row>
    <row r="80" spans="3:7" ht="15.75">
      <c r="C80" s="79"/>
      <c r="D80" s="79"/>
      <c r="E80" s="79"/>
      <c r="F80" s="79"/>
      <c r="G80" s="79"/>
    </row>
    <row r="81" spans="3:7" ht="15.75">
      <c r="C81" s="79"/>
      <c r="D81" s="79"/>
      <c r="E81" s="79"/>
      <c r="F81" s="79"/>
      <c r="G81" s="79"/>
    </row>
    <row r="82" spans="3:7" ht="15.75">
      <c r="C82" s="79"/>
      <c r="D82" s="79"/>
      <c r="E82" s="79"/>
      <c r="F82" s="79"/>
      <c r="G82" s="79"/>
    </row>
    <row r="83" spans="3:7" ht="15.75">
      <c r="C83" s="79"/>
      <c r="D83" s="79"/>
      <c r="E83" s="79"/>
      <c r="F83" s="79"/>
      <c r="G83" s="79"/>
    </row>
    <row r="84" spans="3:7" ht="15.75">
      <c r="C84" s="79"/>
      <c r="D84" s="79"/>
      <c r="E84" s="79"/>
      <c r="F84" s="79"/>
      <c r="G84" s="79"/>
    </row>
    <row r="85" spans="3:7" ht="15.75">
      <c r="C85" s="79"/>
      <c r="D85" s="79"/>
      <c r="E85" s="79"/>
      <c r="F85" s="79"/>
      <c r="G85" s="79"/>
    </row>
    <row r="86" spans="3:7" ht="15.75">
      <c r="C86" s="79"/>
      <c r="D86" s="79"/>
      <c r="E86" s="79"/>
      <c r="F86" s="79"/>
      <c r="G86" s="79"/>
    </row>
    <row r="87" spans="3:7" ht="15.75">
      <c r="C87" s="79"/>
      <c r="D87" s="79"/>
      <c r="E87" s="79"/>
      <c r="F87" s="79"/>
      <c r="G87" s="79"/>
    </row>
    <row r="88" spans="3:7" ht="15.75">
      <c r="C88" s="79"/>
      <c r="D88" s="79"/>
      <c r="E88" s="79"/>
      <c r="F88" s="79"/>
      <c r="G88" s="79"/>
    </row>
    <row r="89" spans="3:7" ht="15.75">
      <c r="C89" s="79"/>
      <c r="D89" s="79"/>
      <c r="E89" s="79"/>
      <c r="F89" s="79"/>
      <c r="G89" s="79"/>
    </row>
    <row r="90" spans="3:7" ht="15.75">
      <c r="C90" s="79"/>
      <c r="D90" s="79"/>
      <c r="E90" s="79"/>
      <c r="F90" s="79"/>
      <c r="G90" s="79"/>
    </row>
    <row r="91" spans="3:7" ht="15.75">
      <c r="C91" s="79"/>
      <c r="D91" s="79"/>
      <c r="E91" s="79"/>
      <c r="F91" s="79"/>
      <c r="G91" s="79"/>
    </row>
    <row r="92" spans="3:7" ht="15.75">
      <c r="C92" s="79"/>
      <c r="D92" s="79"/>
      <c r="E92" s="79"/>
      <c r="F92" s="79"/>
      <c r="G92" s="79"/>
    </row>
    <row r="93" spans="3:7" ht="15.75">
      <c r="C93" s="79"/>
      <c r="D93" s="79"/>
      <c r="E93" s="79"/>
      <c r="F93" s="79"/>
      <c r="G93" s="79"/>
    </row>
    <row r="94" spans="3:7" ht="15.75">
      <c r="C94" s="79"/>
      <c r="D94" s="79"/>
      <c r="E94" s="79"/>
      <c r="F94" s="79"/>
      <c r="G94" s="79"/>
    </row>
    <row r="95" spans="3:7" ht="15.75">
      <c r="C95" s="79"/>
      <c r="D95" s="79"/>
      <c r="E95" s="79"/>
      <c r="F95" s="79"/>
      <c r="G95" s="79"/>
    </row>
    <row r="96" spans="3:7" ht="15.75">
      <c r="C96" s="79"/>
      <c r="D96" s="79"/>
      <c r="E96" s="79"/>
      <c r="F96" s="79"/>
      <c r="G96" s="79"/>
    </row>
    <row r="97" spans="3:7" ht="15.75">
      <c r="C97" s="79"/>
      <c r="D97" s="79"/>
      <c r="E97" s="79"/>
      <c r="F97" s="79"/>
      <c r="G97" s="79"/>
    </row>
    <row r="98" spans="3:7" ht="15.75">
      <c r="C98" s="79"/>
      <c r="D98" s="79"/>
      <c r="E98" s="79"/>
      <c r="F98" s="79"/>
      <c r="G98" s="79"/>
    </row>
    <row r="99" spans="3:7" ht="15.75">
      <c r="C99" s="79"/>
      <c r="D99" s="79"/>
      <c r="E99" s="79"/>
      <c r="F99" s="79"/>
      <c r="G99" s="79"/>
    </row>
    <row r="100" spans="3:7" ht="15.75">
      <c r="C100" s="79"/>
      <c r="D100" s="79"/>
      <c r="E100" s="79"/>
      <c r="F100" s="79"/>
      <c r="G100" s="79"/>
    </row>
    <row r="101" spans="3:7" ht="15.75">
      <c r="C101" s="79"/>
      <c r="D101" s="79"/>
      <c r="E101" s="79"/>
      <c r="F101" s="79"/>
      <c r="G101" s="79"/>
    </row>
    <row r="102" spans="3:7" ht="15.75">
      <c r="C102" s="79"/>
      <c r="D102" s="79"/>
      <c r="E102" s="79"/>
      <c r="F102" s="79"/>
      <c r="G102" s="79"/>
    </row>
    <row r="103" spans="3:7" ht="15.75">
      <c r="C103" s="79"/>
      <c r="D103" s="79"/>
      <c r="E103" s="79"/>
      <c r="F103" s="79"/>
      <c r="G103" s="79"/>
    </row>
    <row r="104" spans="3:7" ht="15.75">
      <c r="C104" s="79"/>
      <c r="D104" s="79"/>
      <c r="E104" s="79"/>
      <c r="F104" s="79"/>
      <c r="G104" s="79"/>
    </row>
    <row r="105" spans="3:7" ht="15.75">
      <c r="C105" s="79"/>
      <c r="D105" s="79"/>
      <c r="E105" s="79"/>
      <c r="F105" s="79"/>
      <c r="G105" s="79"/>
    </row>
    <row r="106" spans="3:7" ht="15.75">
      <c r="C106" s="79"/>
      <c r="D106" s="79"/>
      <c r="E106" s="79"/>
      <c r="F106" s="79"/>
      <c r="G106" s="79"/>
    </row>
    <row r="107" spans="3:7" ht="15.75">
      <c r="C107" s="79"/>
      <c r="D107" s="79"/>
      <c r="E107" s="79"/>
      <c r="F107" s="79"/>
      <c r="G107" s="79"/>
    </row>
    <row r="108" spans="3:7" ht="15.75">
      <c r="C108" s="79"/>
      <c r="D108" s="79"/>
      <c r="E108" s="79"/>
      <c r="F108" s="79"/>
      <c r="G108" s="79"/>
    </row>
    <row r="109" spans="3:7" ht="15.75">
      <c r="C109" s="79"/>
      <c r="D109" s="79"/>
      <c r="E109" s="79"/>
      <c r="F109" s="79"/>
      <c r="G109" s="79"/>
    </row>
    <row r="110" spans="3:7" ht="15.75">
      <c r="C110" s="79"/>
      <c r="D110" s="79"/>
      <c r="E110" s="79"/>
      <c r="F110" s="79"/>
      <c r="G110" s="79"/>
    </row>
    <row r="111" spans="3:7" ht="15.75">
      <c r="C111" s="79"/>
      <c r="D111" s="79"/>
      <c r="E111" s="79"/>
      <c r="F111" s="79"/>
      <c r="G111" s="79"/>
    </row>
    <row r="112" spans="3:7" ht="15.75">
      <c r="C112" s="79"/>
      <c r="D112" s="79"/>
      <c r="E112" s="79"/>
      <c r="F112" s="79"/>
      <c r="G112" s="79"/>
    </row>
    <row r="113" spans="3:7" ht="15.75">
      <c r="C113" s="79"/>
      <c r="D113" s="79"/>
      <c r="E113" s="79"/>
      <c r="F113" s="79"/>
      <c r="G113" s="79"/>
    </row>
    <row r="114" spans="3:7" ht="15.75">
      <c r="C114" s="79"/>
      <c r="D114" s="79"/>
      <c r="E114" s="79"/>
      <c r="F114" s="79"/>
      <c r="G114" s="79"/>
    </row>
    <row r="115" spans="3:7" ht="15.75">
      <c r="C115" s="79"/>
      <c r="D115" s="79"/>
      <c r="E115" s="79"/>
      <c r="F115" s="79"/>
      <c r="G115" s="79"/>
    </row>
    <row r="116" spans="3:7" ht="15.75">
      <c r="C116" s="79"/>
      <c r="D116" s="79"/>
      <c r="E116" s="79"/>
      <c r="F116" s="79"/>
      <c r="G116" s="79"/>
    </row>
    <row r="117" spans="3:7" ht="15.75">
      <c r="C117" s="79"/>
      <c r="D117" s="79"/>
      <c r="E117" s="79"/>
      <c r="F117" s="79"/>
      <c r="G117" s="79"/>
    </row>
    <row r="118" spans="3:7" ht="15.75">
      <c r="C118" s="79"/>
      <c r="D118" s="79"/>
      <c r="E118" s="79"/>
      <c r="F118" s="79"/>
      <c r="G118" s="79"/>
    </row>
    <row r="119" spans="3:7" ht="15.75">
      <c r="C119" s="79"/>
      <c r="D119" s="79"/>
      <c r="E119" s="79"/>
      <c r="F119" s="79"/>
      <c r="G119" s="79"/>
    </row>
    <row r="120" spans="3:7" ht="15.75">
      <c r="C120" s="79"/>
      <c r="D120" s="79"/>
      <c r="E120" s="79"/>
      <c r="F120" s="79"/>
      <c r="G120" s="79"/>
    </row>
    <row r="121" spans="3:7" ht="15.75">
      <c r="C121" s="79"/>
      <c r="D121" s="79"/>
      <c r="E121" s="79"/>
      <c r="F121" s="79"/>
      <c r="G121" s="79"/>
    </row>
    <row r="122" spans="3:7" ht="15.75">
      <c r="C122" s="79"/>
      <c r="D122" s="79"/>
      <c r="E122" s="79"/>
      <c r="F122" s="79"/>
      <c r="G122" s="79"/>
    </row>
    <row r="123" spans="3:7" ht="15.75">
      <c r="C123" s="79"/>
      <c r="D123" s="79"/>
      <c r="E123" s="79"/>
      <c r="F123" s="79"/>
      <c r="G123" s="79"/>
    </row>
    <row r="124" spans="3:7" ht="15.75">
      <c r="C124" s="79"/>
      <c r="D124" s="79"/>
      <c r="E124" s="79"/>
      <c r="F124" s="79"/>
      <c r="G124" s="79"/>
    </row>
    <row r="125" spans="3:7" ht="15.75">
      <c r="C125" s="79"/>
      <c r="D125" s="79"/>
      <c r="E125" s="79"/>
      <c r="F125" s="79"/>
      <c r="G125" s="79"/>
    </row>
    <row r="126" spans="3:7" ht="15.75">
      <c r="C126" s="79"/>
      <c r="D126" s="79"/>
      <c r="E126" s="79"/>
      <c r="F126" s="79"/>
      <c r="G126" s="79"/>
    </row>
    <row r="127" spans="3:7" ht="15.75">
      <c r="C127" s="79"/>
      <c r="D127" s="79"/>
      <c r="E127" s="79"/>
      <c r="F127" s="79"/>
      <c r="G127" s="79"/>
    </row>
    <row r="128" spans="3:7" ht="15.75">
      <c r="C128" s="79"/>
      <c r="D128" s="79"/>
      <c r="E128" s="79"/>
      <c r="F128" s="79"/>
      <c r="G128" s="79"/>
    </row>
    <row r="129" spans="3:7" ht="15.75">
      <c r="C129" s="79"/>
      <c r="D129" s="79"/>
      <c r="E129" s="79"/>
      <c r="F129" s="79"/>
      <c r="G129" s="79"/>
    </row>
    <row r="130" spans="3:7" ht="15.75">
      <c r="C130" s="79"/>
      <c r="D130" s="79"/>
      <c r="E130" s="79"/>
      <c r="F130" s="79"/>
      <c r="G130" s="79"/>
    </row>
    <row r="131" spans="3:7" ht="15.75">
      <c r="C131" s="79"/>
      <c r="D131" s="79"/>
      <c r="E131" s="79"/>
      <c r="F131" s="79"/>
      <c r="G131" s="79"/>
    </row>
    <row r="132" spans="3:7" ht="15.75">
      <c r="C132" s="79"/>
      <c r="D132" s="79"/>
      <c r="E132" s="79"/>
      <c r="F132" s="79"/>
      <c r="G132" s="79"/>
    </row>
    <row r="133" spans="3:7" ht="15.75">
      <c r="C133" s="79"/>
      <c r="D133" s="79"/>
      <c r="E133" s="79"/>
      <c r="F133" s="79"/>
      <c r="G133" s="79"/>
    </row>
    <row r="134" spans="3:7" ht="15.75">
      <c r="C134" s="79"/>
      <c r="D134" s="79"/>
      <c r="E134" s="79"/>
      <c r="F134" s="79"/>
      <c r="G134" s="79"/>
    </row>
    <row r="135" spans="3:7" ht="15.75">
      <c r="C135" s="79"/>
      <c r="D135" s="79"/>
      <c r="E135" s="79"/>
      <c r="F135" s="79"/>
      <c r="G135" s="79"/>
    </row>
    <row r="136" spans="3:7" ht="15.75">
      <c r="C136" s="79"/>
      <c r="D136" s="79"/>
      <c r="E136" s="79"/>
      <c r="F136" s="79"/>
      <c r="G136" s="79"/>
    </row>
    <row r="137" spans="3:7" ht="15.75">
      <c r="C137" s="79"/>
      <c r="D137" s="79"/>
      <c r="E137" s="79"/>
      <c r="F137" s="79"/>
      <c r="G137" s="79"/>
    </row>
    <row r="138" spans="3:7" ht="15.75">
      <c r="C138" s="79"/>
      <c r="D138" s="79"/>
      <c r="E138" s="79"/>
      <c r="F138" s="79"/>
      <c r="G138" s="79"/>
    </row>
    <row r="139" spans="3:7" ht="15.75">
      <c r="C139" s="79"/>
      <c r="D139" s="79"/>
      <c r="E139" s="79"/>
      <c r="F139" s="79"/>
      <c r="G139" s="79"/>
    </row>
    <row r="140" spans="3:7" ht="15.75">
      <c r="C140" s="79"/>
      <c r="D140" s="79"/>
      <c r="E140" s="79"/>
      <c r="F140" s="79"/>
      <c r="G140" s="79"/>
    </row>
    <row r="141" spans="3:7" ht="15.75">
      <c r="C141" s="79"/>
      <c r="D141" s="79"/>
      <c r="E141" s="79"/>
      <c r="F141" s="79"/>
      <c r="G141" s="79"/>
    </row>
    <row r="142" spans="3:7" ht="15.75">
      <c r="C142" s="79"/>
      <c r="D142" s="79"/>
      <c r="E142" s="79"/>
      <c r="F142" s="79"/>
      <c r="G142" s="79"/>
    </row>
    <row r="143" spans="3:7" ht="15.75">
      <c r="C143" s="79"/>
      <c r="D143" s="79"/>
      <c r="E143" s="79"/>
      <c r="F143" s="79"/>
      <c r="G143" s="79"/>
    </row>
    <row r="144" spans="3:7" ht="15.75">
      <c r="C144" s="79"/>
      <c r="D144" s="79"/>
      <c r="E144" s="79"/>
      <c r="F144" s="79"/>
      <c r="G144" s="79"/>
    </row>
    <row r="145" spans="3:7" ht="15.75">
      <c r="C145" s="79"/>
      <c r="D145" s="79"/>
      <c r="E145" s="79"/>
      <c r="F145" s="79"/>
      <c r="G145" s="79"/>
    </row>
    <row r="146" spans="3:7" ht="15.75">
      <c r="C146" s="79"/>
      <c r="D146" s="79"/>
      <c r="E146" s="79"/>
      <c r="F146" s="79"/>
      <c r="G146" s="79"/>
    </row>
    <row r="147" spans="3:7" ht="15.75">
      <c r="C147" s="79"/>
      <c r="D147" s="79"/>
      <c r="E147" s="79"/>
      <c r="F147" s="79"/>
      <c r="G147" s="79"/>
    </row>
    <row r="148" spans="3:7" ht="15.75">
      <c r="C148" s="79"/>
      <c r="D148" s="79"/>
      <c r="E148" s="79"/>
      <c r="F148" s="79"/>
      <c r="G148" s="79"/>
    </row>
    <row r="149" spans="3:7" ht="15.75">
      <c r="C149" s="79"/>
      <c r="D149" s="79"/>
      <c r="E149" s="79"/>
      <c r="F149" s="79"/>
      <c r="G149" s="79"/>
    </row>
    <row r="150" spans="3:7" ht="15.75">
      <c r="C150" s="79"/>
      <c r="D150" s="79"/>
      <c r="E150" s="79"/>
      <c r="F150" s="79"/>
      <c r="G150" s="79"/>
    </row>
    <row r="151" spans="3:7" ht="15.75">
      <c r="C151" s="79"/>
      <c r="D151" s="79"/>
      <c r="E151" s="79"/>
      <c r="F151" s="79"/>
      <c r="G151" s="79"/>
    </row>
    <row r="152" spans="3:7" ht="15.75">
      <c r="C152" s="79"/>
      <c r="D152" s="79"/>
      <c r="E152" s="79"/>
      <c r="F152" s="79"/>
      <c r="G152" s="79"/>
    </row>
    <row r="153" spans="3:7" ht="15.75">
      <c r="C153" s="79"/>
      <c r="D153" s="79"/>
      <c r="E153" s="79"/>
      <c r="F153" s="79"/>
      <c r="G153" s="79"/>
    </row>
    <row r="154" spans="3:7" ht="15.75">
      <c r="C154" s="79"/>
      <c r="D154" s="79"/>
      <c r="E154" s="79"/>
      <c r="F154" s="79"/>
      <c r="G154" s="79"/>
    </row>
    <row r="155" spans="3:7" ht="15.75">
      <c r="C155" s="79"/>
      <c r="D155" s="79"/>
      <c r="E155" s="79"/>
      <c r="F155" s="79"/>
      <c r="G155" s="79"/>
    </row>
    <row r="156" spans="3:7" ht="15.75">
      <c r="C156" s="79"/>
      <c r="D156" s="79"/>
      <c r="E156" s="79"/>
      <c r="F156" s="79"/>
      <c r="G156" s="79"/>
    </row>
    <row r="157" spans="3:7" ht="15.75">
      <c r="C157" s="79"/>
      <c r="D157" s="79"/>
      <c r="E157" s="79"/>
      <c r="F157" s="79"/>
      <c r="G157" s="79"/>
    </row>
    <row r="158" spans="3:7" ht="15.75">
      <c r="C158" s="79"/>
      <c r="D158" s="79"/>
      <c r="E158" s="79"/>
      <c r="F158" s="79"/>
      <c r="G158" s="79"/>
    </row>
    <row r="159" spans="3:7" ht="15.75">
      <c r="C159" s="79"/>
      <c r="D159" s="79"/>
      <c r="E159" s="79"/>
      <c r="F159" s="79"/>
      <c r="G159" s="79"/>
    </row>
    <row r="160" spans="3:7" ht="15.75">
      <c r="C160" s="79"/>
      <c r="D160" s="79"/>
      <c r="E160" s="79"/>
      <c r="F160" s="79"/>
      <c r="G160" s="79"/>
    </row>
    <row r="161" spans="3:7" ht="15.75">
      <c r="C161" s="79"/>
      <c r="D161" s="79"/>
      <c r="E161" s="79"/>
      <c r="F161" s="79"/>
      <c r="G161" s="79"/>
    </row>
    <row r="162" spans="3:7" ht="15.75">
      <c r="C162" s="79"/>
      <c r="D162" s="79"/>
      <c r="E162" s="79"/>
      <c r="F162" s="79"/>
      <c r="G162" s="79"/>
    </row>
    <row r="163" spans="3:7" ht="15.75">
      <c r="C163" s="79"/>
      <c r="D163" s="79"/>
      <c r="E163" s="79"/>
      <c r="F163" s="79"/>
      <c r="G163" s="79"/>
    </row>
    <row r="164" spans="3:7" ht="15.75">
      <c r="C164" s="79"/>
      <c r="D164" s="79"/>
      <c r="E164" s="79"/>
      <c r="F164" s="79"/>
      <c r="G164" s="79"/>
    </row>
    <row r="165" spans="3:7" ht="15.75">
      <c r="C165" s="79"/>
      <c r="D165" s="79"/>
      <c r="E165" s="79"/>
      <c r="F165" s="79"/>
      <c r="G165" s="79"/>
    </row>
    <row r="166" spans="3:7" ht="15.75">
      <c r="C166" s="79"/>
      <c r="D166" s="79"/>
      <c r="E166" s="79"/>
      <c r="F166" s="79"/>
      <c r="G166" s="79"/>
    </row>
    <row r="167" spans="3:7" ht="15.75">
      <c r="C167" s="79"/>
      <c r="D167" s="79"/>
      <c r="E167" s="79"/>
      <c r="F167" s="79"/>
      <c r="G167" s="79"/>
    </row>
    <row r="168" spans="3:7" ht="15.75">
      <c r="C168" s="79"/>
      <c r="D168" s="79"/>
      <c r="E168" s="79"/>
      <c r="F168" s="79"/>
      <c r="G168" s="79"/>
    </row>
    <row r="169" spans="3:7" ht="15.75">
      <c r="C169" s="79"/>
      <c r="D169" s="79"/>
      <c r="E169" s="79"/>
      <c r="F169" s="79"/>
      <c r="G169" s="79"/>
    </row>
    <row r="170" spans="3:7" ht="15.75">
      <c r="C170" s="79"/>
      <c r="D170" s="79"/>
      <c r="E170" s="79"/>
      <c r="F170" s="79"/>
      <c r="G170" s="79"/>
    </row>
    <row r="171" spans="3:7" ht="15.75">
      <c r="C171" s="79"/>
      <c r="D171" s="79"/>
      <c r="E171" s="79"/>
      <c r="F171" s="79"/>
      <c r="G171" s="79"/>
    </row>
    <row r="172" spans="3:7" ht="15.75">
      <c r="C172" s="79"/>
      <c r="D172" s="79"/>
      <c r="E172" s="79"/>
      <c r="F172" s="79"/>
      <c r="G172" s="79"/>
    </row>
    <row r="173" spans="3:7" ht="15.75">
      <c r="C173" s="79"/>
      <c r="D173" s="79"/>
      <c r="E173" s="79"/>
      <c r="F173" s="79"/>
      <c r="G173" s="79"/>
    </row>
    <row r="174" spans="3:7" ht="15.75">
      <c r="C174" s="79"/>
      <c r="D174" s="79"/>
      <c r="E174" s="79"/>
      <c r="F174" s="79"/>
      <c r="G174" s="79"/>
    </row>
    <row r="175" spans="3:7" ht="15.75">
      <c r="C175" s="79"/>
      <c r="D175" s="79"/>
      <c r="E175" s="79"/>
      <c r="F175" s="79"/>
      <c r="G175" s="79"/>
    </row>
    <row r="176" spans="3:7" ht="15.75">
      <c r="C176" s="79"/>
      <c r="D176" s="79"/>
      <c r="E176" s="79"/>
      <c r="F176" s="79"/>
      <c r="G176" s="79"/>
    </row>
    <row r="177" spans="3:7" ht="15.75">
      <c r="C177" s="79"/>
      <c r="D177" s="79"/>
      <c r="E177" s="79"/>
      <c r="F177" s="79"/>
      <c r="G177" s="79"/>
    </row>
    <row r="178" spans="3:7" ht="15.75">
      <c r="C178" s="79"/>
      <c r="D178" s="79"/>
      <c r="E178" s="79"/>
      <c r="F178" s="79"/>
      <c r="G178" s="79"/>
    </row>
    <row r="179" spans="3:7" ht="15.75">
      <c r="C179" s="79"/>
      <c r="D179" s="79"/>
      <c r="E179" s="79"/>
      <c r="F179" s="79"/>
      <c r="G179" s="79"/>
    </row>
    <row r="180" spans="3:7" ht="15.75">
      <c r="C180" s="79"/>
      <c r="D180" s="79"/>
      <c r="E180" s="79"/>
      <c r="F180" s="79"/>
      <c r="G180" s="79"/>
    </row>
    <row r="181" spans="3:7" ht="15.75">
      <c r="C181" s="79"/>
      <c r="D181" s="79"/>
      <c r="E181" s="79"/>
      <c r="F181" s="79"/>
      <c r="G181" s="79"/>
    </row>
    <row r="182" spans="3:7" ht="15.75">
      <c r="C182" s="79"/>
      <c r="D182" s="79"/>
      <c r="E182" s="79"/>
      <c r="F182" s="79"/>
      <c r="G182" s="79"/>
    </row>
    <row r="183" spans="3:7" ht="15.75">
      <c r="C183" s="79"/>
      <c r="D183" s="79"/>
      <c r="E183" s="79"/>
      <c r="F183" s="79"/>
      <c r="G183" s="79"/>
    </row>
    <row r="184" spans="3:7" ht="15.75">
      <c r="C184" s="79"/>
      <c r="D184" s="79"/>
      <c r="E184" s="79"/>
      <c r="F184" s="79"/>
      <c r="G184" s="79"/>
    </row>
    <row r="185" spans="3:7" ht="15.75">
      <c r="C185" s="79"/>
      <c r="D185" s="79"/>
      <c r="E185" s="79"/>
      <c r="F185" s="79"/>
      <c r="G185" s="79"/>
    </row>
    <row r="186" spans="3:7" ht="15.75">
      <c r="C186" s="79"/>
      <c r="D186" s="79"/>
      <c r="E186" s="79"/>
      <c r="F186" s="79"/>
      <c r="G186" s="79"/>
    </row>
    <row r="187" spans="3:7" ht="15.75">
      <c r="C187" s="79"/>
      <c r="D187" s="79"/>
      <c r="E187" s="79"/>
      <c r="F187" s="79"/>
      <c r="G187" s="79"/>
    </row>
    <row r="188" spans="3:7" ht="15.75">
      <c r="C188" s="79"/>
      <c r="D188" s="79"/>
      <c r="E188" s="79"/>
      <c r="F188" s="79"/>
      <c r="G188" s="79"/>
    </row>
    <row r="189" spans="3:7" ht="15.75">
      <c r="C189" s="79"/>
      <c r="D189" s="79"/>
      <c r="E189" s="79"/>
      <c r="F189" s="79"/>
      <c r="G189" s="79"/>
    </row>
    <row r="190" spans="3:7" ht="15.75">
      <c r="C190" s="79"/>
      <c r="D190" s="79"/>
      <c r="E190" s="79"/>
      <c r="F190" s="79"/>
      <c r="G190" s="79"/>
    </row>
    <row r="191" spans="3:7" ht="15.75">
      <c r="C191" s="79"/>
      <c r="D191" s="79"/>
      <c r="E191" s="79"/>
      <c r="F191" s="79"/>
      <c r="G191" s="79"/>
    </row>
    <row r="192" spans="3:7" ht="15.75">
      <c r="C192" s="79"/>
      <c r="D192" s="79"/>
      <c r="E192" s="79"/>
      <c r="F192" s="79"/>
      <c r="G192" s="79"/>
    </row>
    <row r="193" spans="3:7" ht="15.75">
      <c r="C193" s="79"/>
      <c r="D193" s="79"/>
      <c r="E193" s="79"/>
      <c r="F193" s="79"/>
      <c r="G193" s="79"/>
    </row>
    <row r="194" spans="3:7" ht="15.75">
      <c r="C194" s="79"/>
      <c r="D194" s="79"/>
      <c r="E194" s="79"/>
      <c r="F194" s="79"/>
      <c r="G194" s="79"/>
    </row>
    <row r="195" spans="3:7" ht="15.75">
      <c r="C195" s="79"/>
      <c r="D195" s="79"/>
      <c r="E195" s="79"/>
      <c r="F195" s="79"/>
      <c r="G195" s="79"/>
    </row>
    <row r="196" spans="3:7" ht="15.75">
      <c r="C196" s="79"/>
      <c r="D196" s="79"/>
      <c r="E196" s="79"/>
      <c r="F196" s="79"/>
      <c r="G196" s="79"/>
    </row>
    <row r="197" spans="3:7" ht="15.75">
      <c r="C197" s="79"/>
      <c r="D197" s="79"/>
      <c r="E197" s="79"/>
      <c r="F197" s="79"/>
      <c r="G197" s="79"/>
    </row>
    <row r="198" spans="3:7" ht="15.75">
      <c r="C198" s="79"/>
      <c r="D198" s="79"/>
      <c r="E198" s="79"/>
      <c r="F198" s="79"/>
      <c r="G198" s="79"/>
    </row>
    <row r="199" spans="3:7" ht="15.75">
      <c r="C199" s="79"/>
      <c r="D199" s="79"/>
      <c r="E199" s="79"/>
      <c r="F199" s="79"/>
      <c r="G199" s="79"/>
    </row>
    <row r="200" spans="3:7" ht="15.75">
      <c r="C200" s="79"/>
      <c r="D200" s="79"/>
      <c r="E200" s="79"/>
      <c r="F200" s="79"/>
      <c r="G200" s="79"/>
    </row>
    <row r="201" spans="3:7" ht="15.75">
      <c r="C201" s="79"/>
      <c r="D201" s="79"/>
      <c r="E201" s="79"/>
      <c r="F201" s="79"/>
      <c r="G201" s="79"/>
    </row>
    <row r="202" spans="3:7" ht="15.75">
      <c r="C202" s="79"/>
      <c r="D202" s="79"/>
      <c r="E202" s="79"/>
      <c r="F202" s="79"/>
      <c r="G202" s="79"/>
    </row>
    <row r="203" spans="3:7" ht="15.75">
      <c r="C203" s="79"/>
      <c r="D203" s="79"/>
      <c r="E203" s="79"/>
      <c r="F203" s="79"/>
      <c r="G203" s="79"/>
    </row>
    <row r="204" spans="3:7" ht="15.75">
      <c r="C204" s="79"/>
      <c r="D204" s="79"/>
      <c r="E204" s="79"/>
      <c r="F204" s="79"/>
      <c r="G204" s="79"/>
    </row>
    <row r="205" spans="3:7" ht="15.75">
      <c r="C205" s="79"/>
      <c r="D205" s="79"/>
      <c r="E205" s="79"/>
      <c r="F205" s="79"/>
      <c r="G205" s="79"/>
    </row>
    <row r="206" spans="3:7" ht="15.75">
      <c r="C206" s="79"/>
      <c r="D206" s="79"/>
      <c r="E206" s="79"/>
      <c r="F206" s="79"/>
      <c r="G206" s="79"/>
    </row>
    <row r="207" spans="3:7" ht="15.75">
      <c r="C207" s="79"/>
      <c r="D207" s="79"/>
      <c r="E207" s="79"/>
      <c r="F207" s="79"/>
      <c r="G207" s="79"/>
    </row>
    <row r="208" spans="3:7" ht="15.75">
      <c r="C208" s="79"/>
      <c r="D208" s="79"/>
      <c r="E208" s="79"/>
      <c r="F208" s="79"/>
      <c r="G208" s="79"/>
    </row>
    <row r="209" spans="3:7" ht="15.75">
      <c r="C209" s="79"/>
      <c r="D209" s="79"/>
      <c r="E209" s="79"/>
      <c r="F209" s="79"/>
      <c r="G209" s="79"/>
    </row>
    <row r="210" spans="3:7" ht="15.75">
      <c r="C210" s="79"/>
      <c r="D210" s="79"/>
      <c r="E210" s="79"/>
      <c r="F210" s="79"/>
      <c r="G210" s="79"/>
    </row>
    <row r="211" spans="3:7" ht="15.75">
      <c r="C211" s="79"/>
      <c r="D211" s="79"/>
      <c r="E211" s="79"/>
      <c r="F211" s="79"/>
      <c r="G211" s="79"/>
    </row>
    <row r="212" spans="3:7" ht="15.75">
      <c r="C212" s="79"/>
      <c r="D212" s="79"/>
      <c r="E212" s="79"/>
      <c r="F212" s="79"/>
      <c r="G212" s="79"/>
    </row>
    <row r="213" spans="3:7" ht="15.75">
      <c r="C213" s="79"/>
      <c r="D213" s="79"/>
      <c r="E213" s="79"/>
      <c r="F213" s="79"/>
      <c r="G213" s="79"/>
    </row>
    <row r="214" spans="3:7" ht="15.75">
      <c r="C214" s="79"/>
      <c r="D214" s="79"/>
      <c r="E214" s="79"/>
      <c r="F214" s="79"/>
      <c r="G214" s="79"/>
    </row>
    <row r="215" spans="3:7" ht="15.75">
      <c r="C215" s="79"/>
      <c r="D215" s="79"/>
      <c r="E215" s="79"/>
      <c r="F215" s="79"/>
      <c r="G215" s="79"/>
    </row>
    <row r="216" spans="3:7" ht="15.75">
      <c r="C216" s="79"/>
      <c r="D216" s="79"/>
      <c r="E216" s="79"/>
      <c r="F216" s="79"/>
      <c r="G216" s="79"/>
    </row>
    <row r="217" spans="3:7" ht="15.75">
      <c r="C217" s="79"/>
      <c r="D217" s="79"/>
      <c r="E217" s="79"/>
      <c r="F217" s="79"/>
      <c r="G217" s="79"/>
    </row>
    <row r="218" spans="3:7" ht="15.75">
      <c r="C218" s="79"/>
      <c r="D218" s="79"/>
      <c r="E218" s="79"/>
      <c r="F218" s="79"/>
      <c r="G218" s="79"/>
    </row>
    <row r="219" spans="3:7" ht="15.75">
      <c r="C219" s="79"/>
      <c r="D219" s="79"/>
      <c r="E219" s="79"/>
      <c r="F219" s="79"/>
      <c r="G219" s="79"/>
    </row>
    <row r="220" spans="3:7" ht="15.75">
      <c r="C220" s="79"/>
      <c r="D220" s="79"/>
      <c r="E220" s="79"/>
      <c r="F220" s="79"/>
      <c r="G220" s="79"/>
    </row>
    <row r="221" spans="3:7" ht="15.75">
      <c r="C221" s="79"/>
      <c r="D221" s="79"/>
      <c r="E221" s="79"/>
      <c r="F221" s="79"/>
      <c r="G221" s="79"/>
    </row>
    <row r="222" spans="3:7" ht="15.75">
      <c r="C222" s="79"/>
      <c r="D222" s="79"/>
      <c r="E222" s="79"/>
      <c r="F222" s="79"/>
      <c r="G222" s="79"/>
    </row>
    <row r="223" spans="3:7" ht="15.75">
      <c r="C223" s="79"/>
      <c r="D223" s="79"/>
      <c r="E223" s="79"/>
      <c r="F223" s="79"/>
      <c r="G223" s="79"/>
    </row>
    <row r="224" spans="3:7" ht="15.75">
      <c r="C224" s="79"/>
      <c r="D224" s="79"/>
      <c r="E224" s="79"/>
      <c r="F224" s="79"/>
      <c r="G224" s="79"/>
    </row>
    <row r="225" spans="3:7" ht="15.75">
      <c r="C225" s="79"/>
      <c r="D225" s="79"/>
      <c r="E225" s="79"/>
      <c r="F225" s="79"/>
      <c r="G225" s="79"/>
    </row>
    <row r="226" spans="3:7" ht="15.75">
      <c r="C226" s="79"/>
      <c r="D226" s="79"/>
      <c r="E226" s="79"/>
      <c r="F226" s="79"/>
      <c r="G226" s="79"/>
    </row>
    <row r="227" spans="3:7" ht="15.75">
      <c r="C227" s="79"/>
      <c r="D227" s="79"/>
      <c r="E227" s="79"/>
      <c r="F227" s="79"/>
      <c r="G227" s="79"/>
    </row>
    <row r="228" spans="3:7" ht="15.75">
      <c r="C228" s="79"/>
      <c r="D228" s="79"/>
      <c r="E228" s="79"/>
      <c r="F228" s="79"/>
      <c r="G228" s="79"/>
    </row>
    <row r="229" spans="3:7" ht="15.75">
      <c r="C229" s="79"/>
      <c r="D229" s="79"/>
      <c r="E229" s="79"/>
      <c r="F229" s="79"/>
      <c r="G229" s="79"/>
    </row>
    <row r="230" spans="3:7" ht="15.75">
      <c r="C230" s="79"/>
      <c r="D230" s="79"/>
      <c r="E230" s="79"/>
      <c r="F230" s="79"/>
      <c r="G230" s="79"/>
    </row>
    <row r="231" spans="3:7" ht="15.75">
      <c r="C231" s="79"/>
      <c r="D231" s="79"/>
      <c r="E231" s="79"/>
      <c r="F231" s="79"/>
      <c r="G231" s="79"/>
    </row>
    <row r="232" spans="3:7" ht="15.75">
      <c r="C232" s="79"/>
      <c r="D232" s="79"/>
      <c r="E232" s="79"/>
      <c r="F232" s="79"/>
      <c r="G232" s="79"/>
    </row>
    <row r="233" spans="3:7" ht="15.75">
      <c r="C233" s="79"/>
      <c r="D233" s="79"/>
      <c r="E233" s="79"/>
      <c r="F233" s="79"/>
      <c r="G233" s="79"/>
    </row>
    <row r="234" spans="3:7" ht="15.75">
      <c r="C234" s="79"/>
      <c r="D234" s="79"/>
      <c r="E234" s="79"/>
      <c r="F234" s="79"/>
      <c r="G234" s="79"/>
    </row>
    <row r="235" spans="3:7" ht="15.75">
      <c r="C235" s="79"/>
      <c r="D235" s="79"/>
      <c r="E235" s="79"/>
      <c r="F235" s="79"/>
      <c r="G235" s="79"/>
    </row>
    <row r="236" spans="3:7" ht="15.75">
      <c r="C236" s="79"/>
      <c r="D236" s="79"/>
      <c r="E236" s="79"/>
      <c r="F236" s="79"/>
      <c r="G236" s="79"/>
    </row>
    <row r="237" spans="3:7" ht="15.75">
      <c r="C237" s="79"/>
      <c r="D237" s="79"/>
      <c r="E237" s="79"/>
      <c r="F237" s="79"/>
      <c r="G237" s="79"/>
    </row>
    <row r="238" spans="3:7" ht="15.75">
      <c r="C238" s="79"/>
      <c r="D238" s="79"/>
      <c r="E238" s="79"/>
      <c r="F238" s="79"/>
      <c r="G238" s="79"/>
    </row>
    <row r="239" spans="3:7" ht="15.75">
      <c r="C239" s="79"/>
      <c r="D239" s="79"/>
      <c r="E239" s="79"/>
      <c r="F239" s="79"/>
      <c r="G239" s="79"/>
    </row>
    <row r="240" spans="3:7" ht="15.75">
      <c r="C240" s="79"/>
      <c r="D240" s="79"/>
      <c r="E240" s="79"/>
      <c r="F240" s="79"/>
      <c r="G240" s="79"/>
    </row>
    <row r="241" spans="3:7" ht="15.75">
      <c r="C241" s="79"/>
      <c r="D241" s="79"/>
      <c r="E241" s="79"/>
      <c r="F241" s="79"/>
      <c r="G241" s="79"/>
    </row>
    <row r="242" spans="3:7" ht="15.75">
      <c r="C242" s="79"/>
      <c r="D242" s="79"/>
      <c r="E242" s="79"/>
      <c r="F242" s="79"/>
      <c r="G242" s="79"/>
    </row>
    <row r="243" spans="3:7" ht="15.75">
      <c r="C243" s="79"/>
      <c r="D243" s="79"/>
      <c r="E243" s="79"/>
      <c r="F243" s="79"/>
      <c r="G243" s="79"/>
    </row>
    <row r="244" spans="3:7" ht="15.75">
      <c r="C244" s="79"/>
      <c r="D244" s="79"/>
      <c r="E244" s="79"/>
      <c r="F244" s="79"/>
      <c r="G244" s="79"/>
    </row>
    <row r="245" spans="3:7" ht="15.75">
      <c r="C245" s="79"/>
      <c r="D245" s="79"/>
      <c r="E245" s="79"/>
      <c r="F245" s="79"/>
      <c r="G245" s="79"/>
    </row>
    <row r="246" spans="3:7" ht="15.75">
      <c r="C246" s="79"/>
      <c r="D246" s="79"/>
      <c r="E246" s="79"/>
      <c r="F246" s="79"/>
      <c r="G246" s="79"/>
    </row>
    <row r="247" spans="3:7" ht="15.75">
      <c r="C247" s="79"/>
      <c r="D247" s="79"/>
      <c r="E247" s="79"/>
      <c r="F247" s="79"/>
      <c r="G247" s="79"/>
    </row>
    <row r="248" spans="3:7" ht="15.75">
      <c r="C248" s="79"/>
      <c r="D248" s="79"/>
      <c r="E248" s="79"/>
      <c r="F248" s="79"/>
      <c r="G248" s="79"/>
    </row>
    <row r="249" spans="3:7" ht="15.75">
      <c r="C249" s="79"/>
      <c r="D249" s="79"/>
      <c r="E249" s="79"/>
      <c r="F249" s="79"/>
      <c r="G249" s="79"/>
    </row>
    <row r="250" spans="3:7" ht="15.75">
      <c r="C250" s="79"/>
      <c r="D250" s="79"/>
      <c r="E250" s="79"/>
      <c r="F250" s="79"/>
      <c r="G250" s="79"/>
    </row>
    <row r="251" spans="3:7" ht="15.75">
      <c r="C251" s="79"/>
      <c r="D251" s="79"/>
      <c r="E251" s="79"/>
      <c r="F251" s="79"/>
      <c r="G251" s="79"/>
    </row>
    <row r="252" spans="3:7" ht="15.75">
      <c r="C252" s="79"/>
      <c r="D252" s="79"/>
      <c r="E252" s="79"/>
      <c r="F252" s="79"/>
      <c r="G252" s="79"/>
    </row>
    <row r="253" spans="3:7" ht="15.75">
      <c r="C253" s="79"/>
      <c r="D253" s="79"/>
      <c r="E253" s="79"/>
      <c r="F253" s="79"/>
      <c r="G253" s="79"/>
    </row>
    <row r="254" spans="3:7" ht="15.75">
      <c r="C254" s="79"/>
      <c r="D254" s="79"/>
      <c r="E254" s="79"/>
      <c r="F254" s="79"/>
      <c r="G254" s="79"/>
    </row>
    <row r="255" spans="3:7" ht="15.75">
      <c r="C255" s="79"/>
      <c r="D255" s="79"/>
      <c r="E255" s="79"/>
      <c r="F255" s="79"/>
      <c r="G255" s="79"/>
    </row>
    <row r="256" spans="3:7" ht="15.75">
      <c r="C256" s="79"/>
      <c r="D256" s="79"/>
      <c r="E256" s="79"/>
      <c r="F256" s="79"/>
      <c r="G256" s="79"/>
    </row>
    <row r="257" spans="3:7" ht="15.75">
      <c r="C257" s="79"/>
      <c r="D257" s="79"/>
      <c r="E257" s="79"/>
      <c r="F257" s="79"/>
      <c r="G257" s="79"/>
    </row>
    <row r="258" spans="3:7" ht="15.75">
      <c r="C258" s="79"/>
      <c r="D258" s="79"/>
      <c r="E258" s="79"/>
      <c r="F258" s="79"/>
      <c r="G258" s="79"/>
    </row>
    <row r="259" spans="3:7" ht="15.75">
      <c r="C259" s="79"/>
      <c r="D259" s="79"/>
      <c r="E259" s="79"/>
      <c r="F259" s="79"/>
      <c r="G259" s="79"/>
    </row>
    <row r="260" spans="3:7" ht="15.75">
      <c r="C260" s="79"/>
      <c r="D260" s="79"/>
      <c r="E260" s="79"/>
      <c r="F260" s="79"/>
      <c r="G260" s="79"/>
    </row>
    <row r="261" spans="3:7" ht="15.75">
      <c r="C261" s="79"/>
      <c r="D261" s="79"/>
      <c r="E261" s="79"/>
      <c r="F261" s="79"/>
      <c r="G261" s="79"/>
    </row>
    <row r="262" spans="3:7" ht="15.75">
      <c r="C262" s="79"/>
      <c r="D262" s="79"/>
      <c r="E262" s="79"/>
      <c r="F262" s="79"/>
      <c r="G262" s="79"/>
    </row>
    <row r="263" spans="3:7" ht="15.75">
      <c r="C263" s="79"/>
      <c r="D263" s="79"/>
      <c r="E263" s="79"/>
      <c r="F263" s="79"/>
      <c r="G263" s="79"/>
    </row>
    <row r="264" spans="3:7" ht="15.75">
      <c r="C264" s="79"/>
      <c r="D264" s="79"/>
      <c r="E264" s="79"/>
      <c r="F264" s="79"/>
      <c r="G264" s="79"/>
    </row>
    <row r="265" spans="3:7" ht="15.75">
      <c r="C265" s="79"/>
      <c r="D265" s="79"/>
      <c r="E265" s="79"/>
      <c r="F265" s="79"/>
      <c r="G265" s="79"/>
    </row>
    <row r="266" spans="3:7" ht="15.75">
      <c r="C266" s="79"/>
      <c r="D266" s="79"/>
      <c r="E266" s="79"/>
      <c r="F266" s="79"/>
      <c r="G266" s="79"/>
    </row>
    <row r="267" spans="3:7" ht="15.75">
      <c r="C267" s="79"/>
      <c r="D267" s="79"/>
      <c r="E267" s="79"/>
      <c r="F267" s="79"/>
      <c r="G267" s="79"/>
    </row>
    <row r="268" spans="3:7" ht="15.75">
      <c r="C268" s="79"/>
      <c r="D268" s="79"/>
      <c r="E268" s="79"/>
      <c r="F268" s="79"/>
      <c r="G268" s="79"/>
    </row>
    <row r="269" spans="3:7" ht="15.75">
      <c r="C269" s="79"/>
      <c r="D269" s="79"/>
      <c r="E269" s="79"/>
      <c r="F269" s="79"/>
      <c r="G269" s="79"/>
    </row>
    <row r="270" spans="3:7" ht="15.75">
      <c r="C270" s="79"/>
      <c r="D270" s="79"/>
      <c r="E270" s="79"/>
      <c r="F270" s="79"/>
      <c r="G270" s="79"/>
    </row>
    <row r="271" spans="3:7" ht="15.75">
      <c r="C271" s="79"/>
      <c r="D271" s="79"/>
      <c r="E271" s="79"/>
      <c r="F271" s="79"/>
      <c r="G271" s="79"/>
    </row>
    <row r="272" spans="3:7" ht="15.75">
      <c r="C272" s="79"/>
      <c r="D272" s="79"/>
      <c r="E272" s="79"/>
      <c r="F272" s="79"/>
      <c r="G272" s="79"/>
    </row>
    <row r="273" spans="3:7" ht="15.75">
      <c r="C273" s="79"/>
      <c r="D273" s="79"/>
      <c r="E273" s="79"/>
      <c r="F273" s="79"/>
      <c r="G273" s="79"/>
    </row>
    <row r="274" spans="3:7" ht="15.75">
      <c r="C274" s="79"/>
      <c r="D274" s="79"/>
      <c r="E274" s="79"/>
      <c r="F274" s="79"/>
      <c r="G274" s="79"/>
    </row>
    <row r="275" spans="3:7" ht="15.75">
      <c r="C275" s="79"/>
      <c r="D275" s="79"/>
      <c r="E275" s="79"/>
      <c r="F275" s="79"/>
      <c r="G275" s="79"/>
    </row>
    <row r="276" spans="3:7" ht="15.75">
      <c r="C276" s="79"/>
      <c r="D276" s="79"/>
      <c r="E276" s="79"/>
      <c r="F276" s="79"/>
      <c r="G276" s="79"/>
    </row>
    <row r="277" spans="3:7" ht="15.75">
      <c r="C277" s="79"/>
      <c r="D277" s="79"/>
      <c r="E277" s="79"/>
      <c r="F277" s="79"/>
      <c r="G277" s="79"/>
    </row>
    <row r="278" spans="3:7" ht="15.75">
      <c r="C278" s="79"/>
      <c r="D278" s="79"/>
      <c r="E278" s="79"/>
      <c r="F278" s="79"/>
      <c r="G278" s="79"/>
    </row>
    <row r="279" spans="3:7" ht="15.75">
      <c r="C279" s="79"/>
      <c r="D279" s="79"/>
      <c r="E279" s="79"/>
      <c r="F279" s="79"/>
      <c r="G279" s="79"/>
    </row>
    <row r="280" spans="3:7" ht="15.75">
      <c r="C280" s="79"/>
      <c r="D280" s="79"/>
      <c r="E280" s="79"/>
      <c r="F280" s="79"/>
      <c r="G280" s="79"/>
    </row>
    <row r="281" spans="3:7" ht="15.75">
      <c r="C281" s="79"/>
      <c r="D281" s="79"/>
      <c r="E281" s="79"/>
      <c r="F281" s="79"/>
      <c r="G281" s="79"/>
    </row>
    <row r="282" spans="3:7" ht="15.75">
      <c r="C282" s="79"/>
      <c r="D282" s="79"/>
      <c r="E282" s="79"/>
      <c r="F282" s="79"/>
      <c r="G282" s="79"/>
    </row>
    <row r="283" spans="3:7" ht="15.75">
      <c r="C283" s="79"/>
      <c r="D283" s="79"/>
      <c r="E283" s="79"/>
      <c r="F283" s="79"/>
      <c r="G283" s="79"/>
    </row>
    <row r="284" spans="3:7" ht="15.75">
      <c r="C284" s="79"/>
      <c r="D284" s="79"/>
      <c r="E284" s="79"/>
      <c r="F284" s="79"/>
      <c r="G284" s="79"/>
    </row>
    <row r="285" spans="3:7" ht="15.75">
      <c r="C285" s="79"/>
      <c r="D285" s="79"/>
      <c r="E285" s="79"/>
      <c r="F285" s="79"/>
      <c r="G285" s="79"/>
    </row>
    <row r="286" spans="3:7" ht="15.75">
      <c r="C286" s="79"/>
      <c r="D286" s="79"/>
      <c r="E286" s="79"/>
      <c r="F286" s="79"/>
      <c r="G286" s="79"/>
    </row>
    <row r="287" spans="3:7" ht="15.75">
      <c r="C287" s="79"/>
      <c r="D287" s="79"/>
      <c r="E287" s="79"/>
      <c r="F287" s="79"/>
      <c r="G287" s="79"/>
    </row>
    <row r="288" spans="3:7" ht="15.75">
      <c r="C288" s="79"/>
      <c r="D288" s="79"/>
      <c r="E288" s="79"/>
      <c r="F288" s="79"/>
      <c r="G288" s="79"/>
    </row>
    <row r="289" spans="3:7" ht="15.75">
      <c r="C289" s="79"/>
      <c r="D289" s="79"/>
      <c r="E289" s="79"/>
      <c r="F289" s="79"/>
      <c r="G289" s="79"/>
    </row>
    <row r="290" spans="3:7" ht="15.75">
      <c r="C290" s="79"/>
      <c r="D290" s="79"/>
      <c r="E290" s="79"/>
      <c r="F290" s="79"/>
      <c r="G290" s="79"/>
    </row>
    <row r="291" spans="3:7" ht="15.75">
      <c r="C291" s="79"/>
      <c r="D291" s="79"/>
      <c r="E291" s="79"/>
      <c r="F291" s="79"/>
      <c r="G291" s="79"/>
    </row>
    <row r="292" spans="3:7" ht="15.75">
      <c r="C292" s="79"/>
      <c r="D292" s="79"/>
      <c r="E292" s="79"/>
      <c r="F292" s="79"/>
      <c r="G292" s="79"/>
    </row>
    <row r="293" spans="3:7" ht="15.75">
      <c r="C293" s="79"/>
      <c r="D293" s="79"/>
      <c r="E293" s="79"/>
      <c r="F293" s="79"/>
      <c r="G293" s="79"/>
    </row>
    <row r="294" spans="3:7" ht="15.75">
      <c r="C294" s="79"/>
      <c r="D294" s="79"/>
      <c r="E294" s="79"/>
      <c r="F294" s="79"/>
      <c r="G294" s="79"/>
    </row>
    <row r="295" spans="3:7" ht="15.75">
      <c r="C295" s="79"/>
      <c r="D295" s="79"/>
      <c r="E295" s="79"/>
      <c r="F295" s="79"/>
      <c r="G295" s="79"/>
    </row>
    <row r="296" spans="3:7" ht="15.75">
      <c r="C296" s="79"/>
      <c r="D296" s="79"/>
      <c r="E296" s="79"/>
      <c r="F296" s="79"/>
      <c r="G296" s="79"/>
    </row>
    <row r="297" spans="3:7" ht="15.75">
      <c r="C297" s="79"/>
      <c r="D297" s="79"/>
      <c r="E297" s="79"/>
      <c r="F297" s="79"/>
      <c r="G297" s="79"/>
    </row>
    <row r="298" spans="3:7" ht="15.75">
      <c r="C298" s="79"/>
      <c r="D298" s="79"/>
      <c r="E298" s="79"/>
      <c r="F298" s="79"/>
      <c r="G298" s="79"/>
    </row>
    <row r="299" spans="3:7" ht="15.75">
      <c r="C299" s="79"/>
      <c r="D299" s="79"/>
      <c r="E299" s="79"/>
      <c r="F299" s="79"/>
      <c r="G299" s="79"/>
    </row>
    <row r="300" spans="3:7" ht="15.75">
      <c r="C300" s="79"/>
      <c r="D300" s="79"/>
      <c r="E300" s="79"/>
      <c r="F300" s="79"/>
      <c r="G300" s="79"/>
    </row>
    <row r="301" spans="3:7" ht="15.75">
      <c r="C301" s="79"/>
      <c r="D301" s="79"/>
      <c r="E301" s="79"/>
      <c r="F301" s="79"/>
      <c r="G301" s="79"/>
    </row>
    <row r="302" spans="3:7" ht="15.75">
      <c r="C302" s="79"/>
      <c r="D302" s="79"/>
      <c r="E302" s="79"/>
      <c r="F302" s="79"/>
      <c r="G302" s="79"/>
    </row>
    <row r="303" spans="3:7" ht="15.75">
      <c r="C303" s="79"/>
      <c r="D303" s="79"/>
      <c r="E303" s="79"/>
      <c r="F303" s="79"/>
      <c r="G303" s="79"/>
    </row>
    <row r="304" spans="3:7" ht="15.75">
      <c r="C304" s="79"/>
      <c r="D304" s="79"/>
      <c r="E304" s="79"/>
      <c r="F304" s="79"/>
      <c r="G304" s="79"/>
    </row>
    <row r="305" spans="3:7" ht="15.75">
      <c r="C305" s="79"/>
      <c r="D305" s="79"/>
      <c r="E305" s="79"/>
      <c r="F305" s="79"/>
      <c r="G305" s="79"/>
    </row>
    <row r="306" spans="3:7" ht="15.75">
      <c r="C306" s="79"/>
      <c r="D306" s="79"/>
      <c r="E306" s="79"/>
      <c r="F306" s="79"/>
      <c r="G306" s="79"/>
    </row>
    <row r="307" spans="3:7" ht="15.75">
      <c r="C307" s="79"/>
      <c r="D307" s="79"/>
      <c r="E307" s="79"/>
      <c r="F307" s="79"/>
      <c r="G307" s="79"/>
    </row>
    <row r="308" spans="3:7" ht="15.75">
      <c r="C308" s="79"/>
      <c r="D308" s="79"/>
      <c r="E308" s="79"/>
      <c r="F308" s="79"/>
      <c r="G308" s="79"/>
    </row>
    <row r="309" spans="3:7" ht="15.75">
      <c r="C309" s="79"/>
      <c r="D309" s="79"/>
      <c r="E309" s="79"/>
      <c r="F309" s="79"/>
      <c r="G309" s="79"/>
    </row>
    <row r="310" spans="3:7" ht="15.75">
      <c r="C310" s="79"/>
      <c r="D310" s="79"/>
      <c r="E310" s="79"/>
      <c r="F310" s="79"/>
      <c r="G310" s="79"/>
    </row>
    <row r="311" spans="3:7" ht="15.75">
      <c r="C311" s="79"/>
      <c r="D311" s="79"/>
      <c r="E311" s="79"/>
      <c r="F311" s="79"/>
      <c r="G311" s="79"/>
    </row>
    <row r="312" spans="3:7" ht="15.75">
      <c r="C312" s="79"/>
      <c r="D312" s="79"/>
      <c r="E312" s="79"/>
      <c r="F312" s="79"/>
      <c r="G312" s="79"/>
    </row>
    <row r="313" spans="3:7" ht="15.75">
      <c r="C313" s="79"/>
      <c r="D313" s="79"/>
      <c r="E313" s="79"/>
      <c r="F313" s="79"/>
      <c r="G313" s="79"/>
    </row>
    <row r="314" spans="3:7" ht="15.75">
      <c r="C314" s="79"/>
      <c r="D314" s="79"/>
      <c r="E314" s="79"/>
      <c r="F314" s="79"/>
      <c r="G314" s="79"/>
    </row>
    <row r="315" spans="3:7" ht="15.75">
      <c r="C315" s="79"/>
      <c r="D315" s="79"/>
      <c r="E315" s="79"/>
      <c r="F315" s="79"/>
      <c r="G315" s="79"/>
    </row>
    <row r="316" spans="3:7" ht="15.75">
      <c r="C316" s="79"/>
      <c r="D316" s="79"/>
      <c r="E316" s="79"/>
      <c r="F316" s="79"/>
      <c r="G316" s="79"/>
    </row>
    <row r="317" spans="3:7" ht="15.75">
      <c r="C317" s="79"/>
      <c r="D317" s="79"/>
      <c r="E317" s="79"/>
      <c r="F317" s="79"/>
      <c r="G317" s="79"/>
    </row>
    <row r="318" spans="3:7" ht="15.75">
      <c r="C318" s="79"/>
      <c r="D318" s="79"/>
      <c r="E318" s="79"/>
      <c r="F318" s="79"/>
      <c r="G318" s="79"/>
    </row>
    <row r="319" spans="3:7" ht="15.75">
      <c r="C319" s="79"/>
      <c r="D319" s="79"/>
      <c r="E319" s="79"/>
      <c r="F319" s="79"/>
      <c r="G319" s="79"/>
    </row>
    <row r="320" spans="3:7" ht="15.75">
      <c r="C320" s="79"/>
      <c r="D320" s="79"/>
      <c r="E320" s="79"/>
      <c r="F320" s="79"/>
      <c r="G320" s="79"/>
    </row>
    <row r="321" spans="3:7" ht="15.75">
      <c r="C321" s="79"/>
      <c r="D321" s="79"/>
      <c r="E321" s="79"/>
      <c r="F321" s="79"/>
      <c r="G321" s="79"/>
    </row>
    <row r="322" spans="3:7" ht="15.75">
      <c r="C322" s="79"/>
      <c r="D322" s="79"/>
      <c r="E322" s="79"/>
      <c r="F322" s="79"/>
      <c r="G322" s="79"/>
    </row>
    <row r="323" spans="3:7" ht="15.75">
      <c r="C323" s="79"/>
      <c r="D323" s="79"/>
      <c r="E323" s="79"/>
      <c r="F323" s="79"/>
      <c r="G323" s="79"/>
    </row>
    <row r="324" spans="3:7" ht="15.75">
      <c r="C324" s="79"/>
      <c r="D324" s="79"/>
      <c r="E324" s="79"/>
      <c r="F324" s="79"/>
      <c r="G324" s="79"/>
    </row>
    <row r="325" spans="3:7" ht="15.75">
      <c r="C325" s="79"/>
      <c r="D325" s="79"/>
      <c r="E325" s="79"/>
      <c r="F325" s="79"/>
      <c r="G325" s="79"/>
    </row>
    <row r="326" spans="3:7" ht="15.75">
      <c r="C326" s="79"/>
      <c r="D326" s="79"/>
      <c r="E326" s="79"/>
      <c r="F326" s="79"/>
      <c r="G326" s="79"/>
    </row>
    <row r="327" spans="3:7" ht="15.75">
      <c r="C327" s="79"/>
      <c r="D327" s="79"/>
      <c r="E327" s="79"/>
      <c r="F327" s="79"/>
      <c r="G327" s="79"/>
    </row>
    <row r="328" spans="3:7" ht="15.75">
      <c r="C328" s="79"/>
      <c r="D328" s="79"/>
      <c r="E328" s="79"/>
      <c r="F328" s="79"/>
      <c r="G328" s="79"/>
    </row>
    <row r="329" spans="3:7" ht="15.75">
      <c r="C329" s="79"/>
      <c r="D329" s="79"/>
      <c r="E329" s="79"/>
      <c r="F329" s="79"/>
      <c r="G329" s="79"/>
    </row>
    <row r="330" spans="3:7" ht="15.75">
      <c r="C330" s="79"/>
      <c r="D330" s="79"/>
      <c r="E330" s="79"/>
      <c r="F330" s="79"/>
      <c r="G330" s="79"/>
    </row>
    <row r="331" spans="3:7" ht="15.75">
      <c r="C331" s="79"/>
      <c r="D331" s="79"/>
      <c r="E331" s="79"/>
      <c r="F331" s="79"/>
      <c r="G331" s="79"/>
    </row>
    <row r="332" spans="3:7" ht="15.75">
      <c r="C332" s="79"/>
      <c r="D332" s="79"/>
      <c r="E332" s="79"/>
      <c r="F332" s="79"/>
      <c r="G332" s="79"/>
    </row>
    <row r="333" spans="3:7" ht="15.75">
      <c r="C333" s="79"/>
      <c r="D333" s="79"/>
      <c r="E333" s="79"/>
      <c r="F333" s="79"/>
      <c r="G333" s="79"/>
    </row>
    <row r="334" spans="3:7" ht="15.75">
      <c r="C334" s="79"/>
      <c r="D334" s="79"/>
      <c r="E334" s="79"/>
      <c r="F334" s="79"/>
      <c r="G334" s="79"/>
    </row>
    <row r="335" spans="3:7" ht="15.75">
      <c r="C335" s="79"/>
      <c r="D335" s="79"/>
      <c r="E335" s="79"/>
      <c r="F335" s="79"/>
      <c r="G335" s="79"/>
    </row>
    <row r="336" spans="3:7" ht="15.75">
      <c r="C336" s="79"/>
      <c r="D336" s="79"/>
      <c r="E336" s="79"/>
      <c r="F336" s="79"/>
      <c r="G336" s="79"/>
    </row>
    <row r="337" spans="3:7" ht="15.75">
      <c r="C337" s="79"/>
      <c r="D337" s="79"/>
      <c r="E337" s="79"/>
      <c r="F337" s="79"/>
      <c r="G337" s="79"/>
    </row>
    <row r="338" spans="3:7" ht="15.75">
      <c r="C338" s="79"/>
      <c r="D338" s="79"/>
      <c r="E338" s="79"/>
      <c r="F338" s="79"/>
      <c r="G338" s="79"/>
    </row>
    <row r="339" spans="3:7" ht="15.75">
      <c r="C339" s="79"/>
      <c r="D339" s="79"/>
      <c r="E339" s="79"/>
      <c r="F339" s="79"/>
      <c r="G339" s="79"/>
    </row>
    <row r="340" spans="3:7" ht="15.75">
      <c r="C340" s="79"/>
      <c r="D340" s="79"/>
      <c r="E340" s="79"/>
      <c r="F340" s="79"/>
      <c r="G340" s="79"/>
    </row>
    <row r="341" spans="3:7" ht="15.75">
      <c r="C341" s="79"/>
      <c r="D341" s="79"/>
      <c r="E341" s="79"/>
      <c r="F341" s="79"/>
      <c r="G341" s="79"/>
    </row>
    <row r="342" spans="3:7" ht="15.75">
      <c r="C342" s="79"/>
      <c r="D342" s="79"/>
      <c r="E342" s="79"/>
      <c r="F342" s="79"/>
      <c r="G342" s="79"/>
    </row>
    <row r="343" spans="3:7" ht="15.75">
      <c r="C343" s="79"/>
      <c r="D343" s="79"/>
      <c r="E343" s="79"/>
      <c r="F343" s="79"/>
      <c r="G343" s="79"/>
    </row>
    <row r="344" spans="3:7" ht="15.75">
      <c r="C344" s="79"/>
      <c r="D344" s="79"/>
      <c r="E344" s="79"/>
      <c r="F344" s="79"/>
      <c r="G344" s="79"/>
    </row>
    <row r="345" spans="3:7" ht="15.75">
      <c r="C345" s="79"/>
      <c r="D345" s="79"/>
      <c r="E345" s="79"/>
      <c r="F345" s="79"/>
      <c r="G345" s="79"/>
    </row>
    <row r="346" spans="3:7" ht="15.75">
      <c r="C346" s="79"/>
      <c r="D346" s="79"/>
      <c r="E346" s="79"/>
      <c r="F346" s="79"/>
      <c r="G346" s="79"/>
    </row>
    <row r="347" spans="3:7" ht="15.75">
      <c r="C347" s="79"/>
      <c r="D347" s="79"/>
      <c r="E347" s="79"/>
      <c r="F347" s="79"/>
      <c r="G347" s="79"/>
    </row>
    <row r="348" spans="3:7" ht="15.75">
      <c r="C348" s="79"/>
      <c r="D348" s="79"/>
      <c r="E348" s="79"/>
      <c r="F348" s="79"/>
      <c r="G348" s="79"/>
    </row>
    <row r="349" spans="3:7" ht="15.75">
      <c r="C349" s="79"/>
      <c r="D349" s="79"/>
      <c r="E349" s="79"/>
      <c r="F349" s="79"/>
      <c r="G349" s="79"/>
    </row>
    <row r="350" spans="3:7" ht="15.75">
      <c r="C350" s="79"/>
      <c r="D350" s="79"/>
      <c r="E350" s="79"/>
      <c r="F350" s="79"/>
      <c r="G350" s="79"/>
    </row>
    <row r="351" spans="3:7" ht="15.75">
      <c r="C351" s="79"/>
      <c r="D351" s="79"/>
      <c r="E351" s="79"/>
      <c r="F351" s="79"/>
      <c r="G351" s="79"/>
    </row>
    <row r="352" spans="3:7" ht="15.75">
      <c r="C352" s="79"/>
      <c r="D352" s="79"/>
      <c r="E352" s="79"/>
      <c r="F352" s="79"/>
      <c r="G352" s="79"/>
    </row>
    <row r="353" spans="3:7" ht="15.75">
      <c r="C353" s="79"/>
      <c r="D353" s="79"/>
      <c r="E353" s="79"/>
      <c r="F353" s="79"/>
      <c r="G353" s="79"/>
    </row>
    <row r="354" spans="3:7" ht="15.75">
      <c r="C354" s="79"/>
      <c r="D354" s="79"/>
      <c r="E354" s="79"/>
      <c r="F354" s="79"/>
      <c r="G354" s="79"/>
    </row>
    <row r="355" spans="3:7" ht="15.75">
      <c r="C355" s="79"/>
      <c r="D355" s="79"/>
      <c r="E355" s="79"/>
      <c r="F355" s="79"/>
      <c r="G355" s="79"/>
    </row>
    <row r="356" spans="3:7" ht="15.75">
      <c r="C356" s="79"/>
      <c r="D356" s="79"/>
      <c r="E356" s="79"/>
      <c r="F356" s="79"/>
      <c r="G356" s="79"/>
    </row>
    <row r="357" spans="3:7" ht="15.75">
      <c r="C357" s="79"/>
      <c r="D357" s="79"/>
      <c r="E357" s="79"/>
      <c r="F357" s="79"/>
      <c r="G357" s="79"/>
    </row>
    <row r="358" spans="3:7" ht="15.75">
      <c r="C358" s="79"/>
      <c r="D358" s="79"/>
      <c r="E358" s="79"/>
      <c r="F358" s="79"/>
      <c r="G358" s="79"/>
    </row>
    <row r="359" spans="3:7" ht="15.75">
      <c r="C359" s="79"/>
      <c r="D359" s="79"/>
      <c r="E359" s="79"/>
      <c r="F359" s="79"/>
      <c r="G359" s="79"/>
    </row>
    <row r="360" spans="3:7" ht="15.75">
      <c r="C360" s="79"/>
      <c r="D360" s="79"/>
      <c r="E360" s="79"/>
      <c r="F360" s="79"/>
      <c r="G360" s="79"/>
    </row>
    <row r="361" spans="3:7" ht="15.75">
      <c r="C361" s="79"/>
      <c r="D361" s="79"/>
      <c r="E361" s="79"/>
      <c r="F361" s="79"/>
      <c r="G361" s="79"/>
    </row>
    <row r="362" spans="3:7" ht="15.75">
      <c r="C362" s="79"/>
      <c r="D362" s="79"/>
      <c r="E362" s="79"/>
      <c r="F362" s="79"/>
      <c r="G362" s="79"/>
    </row>
    <row r="363" spans="3:7" ht="15.75">
      <c r="C363" s="79"/>
      <c r="D363" s="79"/>
      <c r="E363" s="79"/>
      <c r="F363" s="79"/>
      <c r="G363" s="79"/>
    </row>
    <row r="364" spans="3:7" ht="15.75">
      <c r="C364" s="79"/>
      <c r="D364" s="79"/>
      <c r="E364" s="79"/>
      <c r="F364" s="79"/>
      <c r="G364" s="79"/>
    </row>
    <row r="365" spans="3:7" ht="15.75">
      <c r="C365" s="79"/>
      <c r="D365" s="79"/>
      <c r="E365" s="79"/>
      <c r="F365" s="79"/>
      <c r="G365" s="79"/>
    </row>
    <row r="366" spans="3:7" ht="15.75">
      <c r="C366" s="79"/>
      <c r="D366" s="79"/>
      <c r="E366" s="79"/>
      <c r="F366" s="79"/>
      <c r="G366" s="79"/>
    </row>
    <row r="367" spans="3:7" ht="15.75">
      <c r="C367" s="79"/>
      <c r="D367" s="79"/>
      <c r="E367" s="79"/>
      <c r="F367" s="79"/>
      <c r="G367" s="79"/>
    </row>
    <row r="368" spans="3:7" ht="15.75">
      <c r="C368" s="79"/>
      <c r="D368" s="79"/>
      <c r="E368" s="79"/>
      <c r="F368" s="79"/>
      <c r="G368" s="79"/>
    </row>
    <row r="369" spans="3:7" ht="15.75">
      <c r="C369" s="79"/>
      <c r="D369" s="79"/>
      <c r="E369" s="79"/>
      <c r="F369" s="79"/>
      <c r="G369" s="79"/>
    </row>
    <row r="370" spans="3:7" ht="15.75">
      <c r="C370" s="79"/>
      <c r="D370" s="79"/>
      <c r="E370" s="79"/>
      <c r="F370" s="79"/>
      <c r="G370" s="79"/>
    </row>
    <row r="371" spans="3:7" ht="15.75">
      <c r="C371" s="79"/>
      <c r="D371" s="79"/>
      <c r="E371" s="79"/>
      <c r="F371" s="79"/>
      <c r="G371" s="79"/>
    </row>
    <row r="372" spans="3:7" ht="15.75">
      <c r="C372" s="79"/>
      <c r="D372" s="79"/>
      <c r="E372" s="79"/>
      <c r="F372" s="79"/>
      <c r="G372" s="79"/>
    </row>
    <row r="373" spans="3:7" ht="15.75">
      <c r="C373" s="79"/>
      <c r="D373" s="79"/>
      <c r="E373" s="79"/>
      <c r="F373" s="79"/>
      <c r="G373" s="79"/>
    </row>
    <row r="374" spans="3:7" ht="15.75">
      <c r="C374" s="79"/>
      <c r="D374" s="79"/>
      <c r="E374" s="79"/>
      <c r="F374" s="79"/>
      <c r="G374" s="79"/>
    </row>
    <row r="375" spans="3:7" ht="15.75">
      <c r="C375" s="79"/>
      <c r="D375" s="79"/>
      <c r="E375" s="79"/>
      <c r="F375" s="79"/>
      <c r="G375" s="79"/>
    </row>
    <row r="376" spans="3:7" ht="15.75">
      <c r="C376" s="79"/>
      <c r="D376" s="79"/>
      <c r="E376" s="79"/>
      <c r="F376" s="79"/>
      <c r="G376" s="79"/>
    </row>
    <row r="377" spans="3:7" ht="15.75">
      <c r="C377" s="79"/>
      <c r="D377" s="79"/>
      <c r="E377" s="79"/>
      <c r="F377" s="79"/>
      <c r="G377" s="79"/>
    </row>
    <row r="378" spans="3:7" ht="15.75">
      <c r="C378" s="79"/>
      <c r="D378" s="79"/>
      <c r="E378" s="79"/>
      <c r="F378" s="79"/>
      <c r="G378" s="79"/>
    </row>
    <row r="379" spans="3:7" ht="15.75">
      <c r="C379" s="79"/>
      <c r="D379" s="79"/>
      <c r="E379" s="79"/>
      <c r="F379" s="79"/>
      <c r="G379" s="79"/>
    </row>
    <row r="380" spans="3:7" ht="15.75">
      <c r="C380" s="79"/>
      <c r="D380" s="79"/>
      <c r="E380" s="79"/>
      <c r="F380" s="79"/>
      <c r="G380" s="79"/>
    </row>
    <row r="381" spans="3:7" ht="15.75">
      <c r="C381" s="79"/>
      <c r="D381" s="79"/>
      <c r="E381" s="79"/>
      <c r="F381" s="79"/>
      <c r="G381" s="79"/>
    </row>
    <row r="382" spans="3:7" ht="15.75">
      <c r="C382" s="79"/>
      <c r="D382" s="79"/>
      <c r="E382" s="79"/>
      <c r="F382" s="79"/>
      <c r="G382" s="79"/>
    </row>
    <row r="383" spans="3:7" ht="15.75">
      <c r="C383" s="79"/>
      <c r="D383" s="79"/>
      <c r="E383" s="79"/>
      <c r="F383" s="79"/>
      <c r="G383" s="79"/>
    </row>
    <row r="384" spans="3:7" ht="15.75">
      <c r="C384" s="79"/>
      <c r="D384" s="79"/>
      <c r="E384" s="79"/>
      <c r="F384" s="79"/>
      <c r="G384" s="79"/>
    </row>
    <row r="385" spans="3:7" ht="15.75">
      <c r="C385" s="79"/>
      <c r="D385" s="79"/>
      <c r="E385" s="79"/>
      <c r="F385" s="79"/>
      <c r="G385" s="79"/>
    </row>
    <row r="386" spans="3:7" ht="15.75">
      <c r="C386" s="79"/>
      <c r="D386" s="79"/>
      <c r="E386" s="79"/>
      <c r="F386" s="79"/>
      <c r="G386" s="79"/>
    </row>
    <row r="387" spans="3:7" ht="15.75">
      <c r="C387" s="79"/>
      <c r="D387" s="79"/>
      <c r="E387" s="79"/>
      <c r="F387" s="79"/>
      <c r="G387" s="79"/>
    </row>
    <row r="388" spans="3:7" ht="15.75">
      <c r="C388" s="79"/>
      <c r="D388" s="79"/>
      <c r="E388" s="79"/>
      <c r="F388" s="79"/>
      <c r="G388" s="79"/>
    </row>
    <row r="389" spans="3:7" ht="15.75">
      <c r="C389" s="79"/>
      <c r="D389" s="79"/>
      <c r="E389" s="79"/>
      <c r="F389" s="79"/>
      <c r="G389" s="79"/>
    </row>
    <row r="390" spans="3:7" ht="15.75">
      <c r="C390" s="79"/>
      <c r="D390" s="79"/>
      <c r="E390" s="79"/>
      <c r="F390" s="79"/>
      <c r="G390" s="79"/>
    </row>
    <row r="391" spans="3:7" ht="15.75">
      <c r="C391" s="79"/>
      <c r="D391" s="79"/>
      <c r="E391" s="79"/>
      <c r="F391" s="79"/>
      <c r="G391" s="79"/>
    </row>
    <row r="392" spans="3:7" ht="15.75">
      <c r="C392" s="79"/>
      <c r="D392" s="79"/>
      <c r="E392" s="79"/>
      <c r="F392" s="79"/>
      <c r="G392" s="79"/>
    </row>
    <row r="393" spans="3:7" ht="15.75">
      <c r="C393" s="79"/>
      <c r="D393" s="79"/>
      <c r="E393" s="79"/>
      <c r="F393" s="79"/>
      <c r="G393" s="79"/>
    </row>
    <row r="394" spans="3:7" ht="15.75">
      <c r="C394" s="79"/>
      <c r="D394" s="79"/>
      <c r="E394" s="79"/>
      <c r="F394" s="79"/>
      <c r="G394" s="79"/>
    </row>
    <row r="395" spans="3:7" ht="15.75">
      <c r="C395" s="79"/>
      <c r="D395" s="79"/>
      <c r="E395" s="79"/>
      <c r="F395" s="79"/>
      <c r="G395" s="79"/>
    </row>
    <row r="396" spans="3:7" ht="15.75">
      <c r="C396" s="79"/>
      <c r="D396" s="79"/>
      <c r="E396" s="79"/>
      <c r="F396" s="79"/>
      <c r="G396" s="79"/>
    </row>
    <row r="397" spans="3:7" ht="15.75">
      <c r="C397" s="79"/>
      <c r="D397" s="79"/>
      <c r="E397" s="79"/>
      <c r="F397" s="79"/>
      <c r="G397" s="79"/>
    </row>
    <row r="398" spans="3:7" ht="15.75">
      <c r="C398" s="79"/>
      <c r="D398" s="79"/>
      <c r="E398" s="79"/>
      <c r="F398" s="79"/>
      <c r="G398" s="79"/>
    </row>
    <row r="399" spans="3:7" ht="15.75">
      <c r="C399" s="79"/>
      <c r="D399" s="79"/>
      <c r="E399" s="79"/>
      <c r="F399" s="79"/>
      <c r="G399" s="79"/>
    </row>
    <row r="400" spans="3:7" ht="15.75">
      <c r="C400" s="79"/>
      <c r="D400" s="79"/>
      <c r="E400" s="79"/>
      <c r="F400" s="79"/>
      <c r="G400" s="79"/>
    </row>
    <row r="401" spans="3:7" ht="15.75">
      <c r="C401" s="79"/>
      <c r="D401" s="79"/>
      <c r="E401" s="79"/>
      <c r="F401" s="79"/>
      <c r="G401" s="79"/>
    </row>
    <row r="402" spans="3:7" ht="15.75">
      <c r="C402" s="79"/>
      <c r="D402" s="79"/>
      <c r="E402" s="79"/>
      <c r="F402" s="79"/>
      <c r="G402" s="79"/>
    </row>
    <row r="403" spans="3:7" ht="15.75">
      <c r="C403" s="79"/>
      <c r="D403" s="79"/>
      <c r="E403" s="79"/>
      <c r="F403" s="79"/>
      <c r="G403" s="79"/>
    </row>
    <row r="404" spans="3:7" ht="15.75">
      <c r="C404" s="79"/>
      <c r="D404" s="79"/>
      <c r="E404" s="79"/>
      <c r="F404" s="79"/>
      <c r="G404" s="79"/>
    </row>
    <row r="405" spans="3:7" ht="15.75">
      <c r="C405" s="79"/>
      <c r="D405" s="79"/>
      <c r="E405" s="79"/>
      <c r="F405" s="79"/>
      <c r="G405" s="79"/>
    </row>
    <row r="406" spans="3:7" ht="15.75">
      <c r="C406" s="79"/>
      <c r="D406" s="79"/>
      <c r="E406" s="79"/>
      <c r="F406" s="79"/>
      <c r="G406" s="79"/>
    </row>
    <row r="407" spans="3:7" ht="15.75">
      <c r="C407" s="79"/>
      <c r="D407" s="79"/>
      <c r="E407" s="79"/>
      <c r="F407" s="79"/>
      <c r="G407" s="79"/>
    </row>
    <row r="408" spans="3:7" ht="15.75">
      <c r="C408" s="79"/>
      <c r="D408" s="79"/>
      <c r="E408" s="79"/>
      <c r="F408" s="79"/>
      <c r="G408" s="79"/>
    </row>
    <row r="409" spans="3:7" ht="15.75">
      <c r="C409" s="79"/>
      <c r="D409" s="79"/>
      <c r="E409" s="79"/>
      <c r="F409" s="79"/>
      <c r="G409" s="79"/>
    </row>
    <row r="410" spans="3:7" ht="15.75">
      <c r="C410" s="79"/>
      <c r="D410" s="79"/>
      <c r="E410" s="79"/>
      <c r="F410" s="79"/>
      <c r="G410" s="79"/>
    </row>
    <row r="411" spans="3:7" ht="15.75">
      <c r="C411" s="79"/>
      <c r="D411" s="79"/>
      <c r="E411" s="79"/>
      <c r="F411" s="79"/>
      <c r="G411" s="79"/>
    </row>
    <row r="412" spans="3:7" ht="15.75">
      <c r="C412" s="79"/>
      <c r="D412" s="79"/>
      <c r="E412" s="79"/>
      <c r="F412" s="79"/>
      <c r="G412" s="79"/>
    </row>
    <row r="413" spans="3:7" ht="15.75">
      <c r="C413" s="79"/>
      <c r="D413" s="79"/>
      <c r="E413" s="79"/>
      <c r="F413" s="79"/>
      <c r="G413" s="79"/>
    </row>
    <row r="414" spans="3:7" ht="15.75">
      <c r="C414" s="79"/>
      <c r="D414" s="79"/>
      <c r="E414" s="79"/>
      <c r="F414" s="79"/>
      <c r="G414" s="79"/>
    </row>
    <row r="415" spans="3:7" ht="15.75">
      <c r="C415" s="79"/>
      <c r="D415" s="79"/>
      <c r="E415" s="79"/>
      <c r="F415" s="79"/>
      <c r="G415" s="79"/>
    </row>
    <row r="416" spans="3:7" ht="15.75">
      <c r="C416" s="79"/>
      <c r="D416" s="79"/>
      <c r="E416" s="79"/>
      <c r="F416" s="79"/>
      <c r="G416" s="79"/>
    </row>
    <row r="417" spans="3:7" ht="15.75">
      <c r="C417" s="79"/>
      <c r="D417" s="79"/>
      <c r="E417" s="79"/>
      <c r="F417" s="79"/>
      <c r="G417" s="79"/>
    </row>
    <row r="418" spans="3:7" ht="15.75">
      <c r="C418" s="79"/>
      <c r="D418" s="79"/>
      <c r="E418" s="79"/>
      <c r="F418" s="79"/>
      <c r="G418" s="79"/>
    </row>
    <row r="419" spans="3:7" ht="15.75">
      <c r="C419" s="79"/>
      <c r="D419" s="79"/>
      <c r="E419" s="79"/>
      <c r="F419" s="79"/>
      <c r="G419" s="79"/>
    </row>
    <row r="420" spans="3:7" ht="15.75">
      <c r="C420" s="79"/>
      <c r="D420" s="79"/>
      <c r="E420" s="79"/>
      <c r="F420" s="79"/>
      <c r="G420" s="79"/>
    </row>
    <row r="421" spans="3:7" ht="15.75">
      <c r="C421" s="79"/>
      <c r="D421" s="79"/>
      <c r="E421" s="79"/>
      <c r="F421" s="79"/>
      <c r="G421" s="79"/>
    </row>
    <row r="422" spans="3:7" ht="15.75">
      <c r="C422" s="79"/>
      <c r="D422" s="79"/>
      <c r="E422" s="79"/>
      <c r="F422" s="79"/>
      <c r="G422" s="79"/>
    </row>
    <row r="423" spans="3:7" ht="15.75">
      <c r="C423" s="79"/>
      <c r="D423" s="79"/>
      <c r="E423" s="79"/>
      <c r="F423" s="79"/>
      <c r="G423" s="79"/>
    </row>
    <row r="424" spans="3:7" ht="15.75">
      <c r="C424" s="79"/>
      <c r="D424" s="79"/>
      <c r="E424" s="79"/>
      <c r="F424" s="79"/>
      <c r="G424" s="79"/>
    </row>
    <row r="425" spans="3:7" ht="15.75">
      <c r="C425" s="79"/>
      <c r="D425" s="79"/>
      <c r="E425" s="79"/>
      <c r="F425" s="79"/>
      <c r="G425" s="79"/>
    </row>
    <row r="426" spans="3:7" ht="15.75">
      <c r="C426" s="79"/>
      <c r="D426" s="79"/>
      <c r="E426" s="79"/>
      <c r="F426" s="79"/>
      <c r="G426" s="79"/>
    </row>
    <row r="427" spans="3:7" ht="15.75">
      <c r="C427" s="79"/>
      <c r="D427" s="79"/>
      <c r="E427" s="79"/>
      <c r="F427" s="79"/>
      <c r="G427" s="79"/>
    </row>
    <row r="428" spans="3:7" ht="15.75">
      <c r="C428" s="79"/>
      <c r="D428" s="79"/>
      <c r="E428" s="79"/>
      <c r="F428" s="79"/>
      <c r="G428" s="79"/>
    </row>
    <row r="429" spans="3:7" ht="15.75">
      <c r="C429" s="79"/>
      <c r="D429" s="79"/>
      <c r="E429" s="79"/>
      <c r="F429" s="79"/>
      <c r="G429" s="79"/>
    </row>
    <row r="430" spans="3:7" ht="15.75">
      <c r="C430" s="79"/>
      <c r="D430" s="79"/>
      <c r="E430" s="79"/>
      <c r="F430" s="79"/>
      <c r="G430" s="79"/>
    </row>
    <row r="431" spans="3:7" ht="15.75">
      <c r="C431" s="79"/>
      <c r="D431" s="79"/>
      <c r="E431" s="79"/>
      <c r="F431" s="79"/>
      <c r="G431" s="79"/>
    </row>
    <row r="432" spans="3:7" ht="15.75">
      <c r="C432" s="79"/>
      <c r="D432" s="79"/>
      <c r="E432" s="79"/>
      <c r="F432" s="79"/>
      <c r="G432" s="79"/>
    </row>
    <row r="433" spans="3:7" ht="15.75">
      <c r="C433" s="79"/>
      <c r="D433" s="79"/>
      <c r="E433" s="79"/>
      <c r="F433" s="79"/>
      <c r="G433" s="79"/>
    </row>
    <row r="434" spans="3:7" ht="15.75">
      <c r="C434" s="79"/>
      <c r="D434" s="79"/>
      <c r="E434" s="79"/>
      <c r="F434" s="79"/>
      <c r="G434" s="79"/>
    </row>
    <row r="435" spans="3:7" ht="15.75">
      <c r="C435" s="79"/>
      <c r="D435" s="79"/>
      <c r="E435" s="79"/>
      <c r="F435" s="79"/>
      <c r="G435" s="79"/>
    </row>
    <row r="436" spans="3:7" ht="15.75">
      <c r="C436" s="79"/>
      <c r="D436" s="79"/>
      <c r="E436" s="79"/>
      <c r="F436" s="79"/>
      <c r="G436" s="79"/>
    </row>
    <row r="437" spans="3:7" ht="15.75">
      <c r="C437" s="79"/>
      <c r="D437" s="79"/>
      <c r="E437" s="79"/>
      <c r="F437" s="79"/>
      <c r="G437" s="79"/>
    </row>
    <row r="438" spans="3:7" ht="15.75">
      <c r="C438" s="79"/>
      <c r="D438" s="79"/>
      <c r="E438" s="79"/>
      <c r="F438" s="79"/>
      <c r="G438" s="79"/>
    </row>
    <row r="439" spans="3:7" ht="15.75">
      <c r="C439" s="79"/>
      <c r="D439" s="79"/>
      <c r="E439" s="79"/>
      <c r="F439" s="79"/>
      <c r="G439" s="79"/>
    </row>
    <row r="440" spans="3:7" ht="15.75">
      <c r="C440" s="79"/>
      <c r="D440" s="79"/>
      <c r="E440" s="79"/>
      <c r="F440" s="79"/>
      <c r="G440" s="79"/>
    </row>
    <row r="441" spans="3:7" ht="15.75">
      <c r="C441" s="79"/>
      <c r="D441" s="79"/>
      <c r="E441" s="79"/>
      <c r="F441" s="79"/>
      <c r="G441" s="79"/>
    </row>
    <row r="442" spans="3:7" ht="15.75">
      <c r="C442" s="79"/>
      <c r="D442" s="79"/>
      <c r="E442" s="79"/>
      <c r="F442" s="79"/>
      <c r="G442" s="79"/>
    </row>
    <row r="443" spans="3:7" ht="15.75">
      <c r="C443" s="79"/>
      <c r="D443" s="79"/>
      <c r="E443" s="79"/>
      <c r="F443" s="79"/>
      <c r="G443" s="79"/>
    </row>
    <row r="444" spans="3:7" ht="15.75">
      <c r="C444" s="79"/>
      <c r="D444" s="79"/>
      <c r="E444" s="79"/>
      <c r="F444" s="79"/>
      <c r="G444" s="79"/>
    </row>
    <row r="445" spans="3:7" ht="15.75">
      <c r="C445" s="79"/>
      <c r="D445" s="79"/>
      <c r="E445" s="79"/>
      <c r="F445" s="79"/>
      <c r="G445" s="79"/>
    </row>
    <row r="446" spans="3:7" ht="15.75">
      <c r="C446" s="79"/>
      <c r="D446" s="79"/>
      <c r="E446" s="79"/>
      <c r="F446" s="79"/>
      <c r="G446" s="79"/>
    </row>
    <row r="447" spans="3:7" ht="15.75">
      <c r="C447" s="79"/>
      <c r="D447" s="79"/>
      <c r="E447" s="79"/>
      <c r="F447" s="79"/>
      <c r="G447" s="79"/>
    </row>
    <row r="448" spans="3:7" ht="15.75">
      <c r="C448" s="79"/>
      <c r="D448" s="79"/>
      <c r="E448" s="79"/>
      <c r="F448" s="79"/>
      <c r="G448" s="79"/>
    </row>
    <row r="449" spans="3:7" ht="15.75">
      <c r="C449" s="79"/>
      <c r="D449" s="79"/>
      <c r="E449" s="79"/>
      <c r="F449" s="79"/>
      <c r="G449" s="79"/>
    </row>
    <row r="450" spans="3:7" ht="15.75">
      <c r="C450" s="79"/>
      <c r="D450" s="79"/>
      <c r="E450" s="79"/>
      <c r="F450" s="79"/>
      <c r="G450" s="79"/>
    </row>
    <row r="451" spans="3:7" ht="15.75">
      <c r="C451" s="79"/>
      <c r="D451" s="79"/>
      <c r="E451" s="79"/>
      <c r="F451" s="79"/>
      <c r="G451" s="79"/>
    </row>
    <row r="452" spans="3:7" ht="15.75">
      <c r="C452" s="79"/>
      <c r="D452" s="79"/>
      <c r="E452" s="79"/>
      <c r="F452" s="79"/>
      <c r="G452" s="79"/>
    </row>
    <row r="453" spans="3:7" ht="15.75">
      <c r="C453" s="79"/>
      <c r="D453" s="79"/>
      <c r="E453" s="79"/>
      <c r="F453" s="79"/>
      <c r="G453" s="79"/>
    </row>
    <row r="454" spans="3:7" ht="15.75">
      <c r="C454" s="79"/>
      <c r="D454" s="79"/>
      <c r="E454" s="79"/>
      <c r="F454" s="79"/>
      <c r="G454" s="79"/>
    </row>
    <row r="455" spans="3:7" ht="15.75">
      <c r="C455" s="79"/>
      <c r="D455" s="79"/>
      <c r="E455" s="79"/>
      <c r="F455" s="79"/>
      <c r="G455" s="79"/>
    </row>
    <row r="456" spans="3:7" ht="15.75">
      <c r="C456" s="79"/>
      <c r="D456" s="79"/>
      <c r="E456" s="79"/>
      <c r="F456" s="79"/>
      <c r="G456" s="79"/>
    </row>
    <row r="457" spans="3:7" ht="15.75">
      <c r="C457" s="79"/>
      <c r="D457" s="79"/>
      <c r="E457" s="79"/>
      <c r="F457" s="79"/>
      <c r="G457" s="79"/>
    </row>
    <row r="458" spans="3:7" ht="15.75">
      <c r="C458" s="79"/>
      <c r="D458" s="79"/>
      <c r="E458" s="79"/>
      <c r="F458" s="79"/>
      <c r="G458" s="79"/>
    </row>
    <row r="459" spans="3:7" ht="15.75">
      <c r="C459" s="79"/>
      <c r="D459" s="79"/>
      <c r="E459" s="79"/>
      <c r="F459" s="79"/>
      <c r="G459" s="79"/>
    </row>
    <row r="460" spans="3:7" ht="15.75">
      <c r="C460" s="79"/>
      <c r="D460" s="79"/>
      <c r="E460" s="79"/>
      <c r="F460" s="79"/>
      <c r="G460" s="79"/>
    </row>
    <row r="461" spans="3:7" ht="15.75">
      <c r="C461" s="79"/>
      <c r="D461" s="79"/>
      <c r="E461" s="79"/>
      <c r="F461" s="79"/>
      <c r="G461" s="79"/>
    </row>
    <row r="462" spans="3:7" ht="15.75">
      <c r="C462" s="79"/>
      <c r="D462" s="79"/>
      <c r="E462" s="79"/>
      <c r="F462" s="79"/>
      <c r="G462" s="79"/>
    </row>
    <row r="463" spans="3:7" ht="15.75">
      <c r="C463" s="79"/>
      <c r="D463" s="79"/>
      <c r="E463" s="79"/>
      <c r="F463" s="79"/>
      <c r="G463" s="79"/>
    </row>
    <row r="464" spans="3:7" ht="15.75">
      <c r="C464" s="79"/>
      <c r="D464" s="79"/>
      <c r="E464" s="79"/>
      <c r="F464" s="79"/>
      <c r="G464" s="79"/>
    </row>
    <row r="465" spans="3:7" ht="15.75">
      <c r="C465" s="79"/>
      <c r="D465" s="79"/>
      <c r="E465" s="79"/>
      <c r="F465" s="79"/>
      <c r="G465" s="79"/>
    </row>
    <row r="466" spans="3:7" ht="15.75">
      <c r="C466" s="79"/>
      <c r="D466" s="79"/>
      <c r="E466" s="79"/>
      <c r="F466" s="79"/>
      <c r="G466" s="79"/>
    </row>
    <row r="467" spans="3:7" ht="15.75">
      <c r="C467" s="79"/>
      <c r="D467" s="79"/>
      <c r="E467" s="79"/>
      <c r="F467" s="79"/>
      <c r="G467" s="79"/>
    </row>
    <row r="468" spans="3:7" ht="15.75">
      <c r="C468" s="79"/>
      <c r="D468" s="79"/>
      <c r="E468" s="79"/>
      <c r="F468" s="79"/>
      <c r="G468" s="79"/>
    </row>
    <row r="469" spans="3:7" ht="15.75">
      <c r="C469" s="79"/>
      <c r="D469" s="79"/>
      <c r="E469" s="79"/>
      <c r="F469" s="79"/>
      <c r="G469" s="79"/>
    </row>
    <row r="470" spans="3:7" ht="15.75">
      <c r="C470" s="79"/>
      <c r="D470" s="79"/>
      <c r="E470" s="79"/>
      <c r="F470" s="79"/>
      <c r="G470" s="79"/>
    </row>
    <row r="471" spans="3:7" ht="15.75">
      <c r="C471" s="79"/>
      <c r="D471" s="79"/>
      <c r="E471" s="79"/>
      <c r="F471" s="79"/>
      <c r="G471" s="79"/>
    </row>
    <row r="472" spans="3:7" ht="15.75">
      <c r="C472" s="79"/>
      <c r="D472" s="79"/>
      <c r="E472" s="79"/>
      <c r="F472" s="79"/>
      <c r="G472" s="79"/>
    </row>
    <row r="473" spans="3:7" ht="15.75">
      <c r="C473" s="79"/>
      <c r="D473" s="79"/>
      <c r="E473" s="79"/>
      <c r="F473" s="79"/>
      <c r="G473" s="79"/>
    </row>
    <row r="474" spans="3:7" ht="15.75">
      <c r="C474" s="79"/>
      <c r="D474" s="79"/>
      <c r="E474" s="79"/>
      <c r="F474" s="79"/>
      <c r="G474" s="79"/>
    </row>
    <row r="475" spans="3:7" ht="15.75">
      <c r="C475" s="79"/>
      <c r="D475" s="79"/>
      <c r="E475" s="79"/>
      <c r="F475" s="79"/>
      <c r="G475" s="79"/>
    </row>
    <row r="476" spans="3:7" ht="15.75">
      <c r="C476" s="79"/>
      <c r="D476" s="79"/>
      <c r="E476" s="79"/>
      <c r="F476" s="79"/>
      <c r="G476" s="79"/>
    </row>
    <row r="477" spans="3:7" ht="15.75">
      <c r="C477" s="79"/>
      <c r="D477" s="79"/>
      <c r="E477" s="79"/>
      <c r="F477" s="79"/>
      <c r="G477" s="79"/>
    </row>
    <row r="478" spans="3:7" ht="15.75">
      <c r="C478" s="79"/>
      <c r="D478" s="79"/>
      <c r="E478" s="79"/>
      <c r="F478" s="79"/>
      <c r="G478" s="79"/>
    </row>
    <row r="479" spans="3:7" ht="15.75">
      <c r="C479" s="79"/>
      <c r="D479" s="79"/>
      <c r="E479" s="79"/>
      <c r="F479" s="79"/>
      <c r="G479" s="79"/>
    </row>
    <row r="480" spans="3:7" ht="15.75">
      <c r="C480" s="79"/>
      <c r="D480" s="79"/>
      <c r="E480" s="79"/>
      <c r="F480" s="79"/>
      <c r="G480" s="79"/>
    </row>
    <row r="481" spans="3:7" ht="15.75">
      <c r="C481" s="79"/>
      <c r="D481" s="79"/>
      <c r="E481" s="79"/>
      <c r="F481" s="79"/>
      <c r="G481" s="79"/>
    </row>
    <row r="482" spans="3:7" ht="15.75">
      <c r="C482" s="79"/>
      <c r="D482" s="79"/>
      <c r="E482" s="79"/>
      <c r="F482" s="79"/>
      <c r="G482" s="79"/>
    </row>
    <row r="483" spans="3:7" ht="15.75">
      <c r="C483" s="79"/>
      <c r="D483" s="79"/>
      <c r="E483" s="79"/>
      <c r="F483" s="79"/>
      <c r="G483" s="79"/>
    </row>
    <row r="484" spans="3:7" ht="15.75">
      <c r="C484" s="79"/>
      <c r="D484" s="79"/>
      <c r="E484" s="79"/>
      <c r="F484" s="79"/>
      <c r="G484" s="79"/>
    </row>
    <row r="485" spans="3:7" ht="15.75">
      <c r="C485" s="79"/>
      <c r="D485" s="79"/>
      <c r="E485" s="79"/>
      <c r="F485" s="79"/>
      <c r="G485" s="79"/>
    </row>
    <row r="486" spans="3:7" ht="15.75">
      <c r="C486" s="79"/>
      <c r="D486" s="79"/>
      <c r="E486" s="79"/>
      <c r="F486" s="79"/>
      <c r="G486" s="79"/>
    </row>
    <row r="487" spans="3:7" ht="15.75">
      <c r="C487" s="79"/>
      <c r="D487" s="79"/>
      <c r="E487" s="79"/>
      <c r="F487" s="79"/>
      <c r="G487" s="79"/>
    </row>
    <row r="488" spans="3:7" ht="15.75">
      <c r="C488" s="79"/>
      <c r="D488" s="79"/>
      <c r="E488" s="79"/>
      <c r="F488" s="79"/>
      <c r="G488" s="79"/>
    </row>
    <row r="489" spans="3:7" ht="15.75">
      <c r="C489" s="79"/>
      <c r="D489" s="79"/>
      <c r="E489" s="79"/>
      <c r="F489" s="79"/>
      <c r="G489" s="79"/>
    </row>
    <row r="490" spans="3:7" ht="15.75">
      <c r="C490" s="79"/>
      <c r="D490" s="79"/>
      <c r="E490" s="79"/>
      <c r="F490" s="79"/>
      <c r="G490" s="79"/>
    </row>
    <row r="491" spans="3:7" ht="15.75">
      <c r="C491" s="79"/>
      <c r="D491" s="79"/>
      <c r="E491" s="79"/>
      <c r="F491" s="79"/>
      <c r="G491" s="79"/>
    </row>
    <row r="492" spans="3:7" ht="15.75">
      <c r="C492" s="79"/>
      <c r="D492" s="79"/>
      <c r="E492" s="79"/>
      <c r="F492" s="79"/>
      <c r="G492" s="79"/>
    </row>
    <row r="493" spans="3:7" ht="15.75">
      <c r="C493" s="79"/>
      <c r="D493" s="79"/>
      <c r="E493" s="79"/>
      <c r="F493" s="79"/>
      <c r="G493" s="79"/>
    </row>
    <row r="494" spans="3:7" ht="15.75">
      <c r="C494" s="79"/>
      <c r="D494" s="79"/>
      <c r="E494" s="79"/>
      <c r="F494" s="79"/>
      <c r="G494" s="79"/>
    </row>
    <row r="495" spans="3:7" ht="15.75">
      <c r="C495" s="79"/>
      <c r="D495" s="79"/>
      <c r="E495" s="79"/>
      <c r="F495" s="79"/>
      <c r="G495" s="79"/>
    </row>
    <row r="496" spans="3:7" ht="15.75">
      <c r="C496" s="79"/>
      <c r="D496" s="79"/>
      <c r="E496" s="79"/>
      <c r="F496" s="79"/>
      <c r="G496" s="79"/>
    </row>
    <row r="497" spans="3:7" ht="15.75">
      <c r="C497" s="79"/>
      <c r="D497" s="79"/>
      <c r="E497" s="79"/>
      <c r="F497" s="79"/>
      <c r="G497" s="79"/>
    </row>
    <row r="498" spans="3:7" ht="15.75">
      <c r="C498" s="79"/>
      <c r="D498" s="79"/>
      <c r="E498" s="79"/>
      <c r="F498" s="79"/>
      <c r="G498" s="79"/>
    </row>
    <row r="499" spans="3:7" ht="15.75">
      <c r="C499" s="79"/>
      <c r="D499" s="79"/>
      <c r="E499" s="79"/>
      <c r="F499" s="79"/>
      <c r="G499" s="79"/>
    </row>
    <row r="500" spans="3:7" ht="15.75">
      <c r="C500" s="79"/>
      <c r="D500" s="79"/>
      <c r="E500" s="79"/>
      <c r="F500" s="79"/>
      <c r="G500" s="79"/>
    </row>
    <row r="501" spans="3:7" ht="15.75">
      <c r="C501" s="79"/>
      <c r="D501" s="79"/>
      <c r="E501" s="79"/>
      <c r="F501" s="79"/>
      <c r="G501" s="79"/>
    </row>
    <row r="502" spans="3:7" ht="15.75">
      <c r="C502" s="79"/>
      <c r="D502" s="79"/>
      <c r="E502" s="79"/>
      <c r="F502" s="79"/>
      <c r="G502" s="79"/>
    </row>
    <row r="503" spans="3:7" ht="15.75">
      <c r="C503" s="79"/>
      <c r="D503" s="79"/>
      <c r="E503" s="79"/>
      <c r="F503" s="79"/>
      <c r="G503" s="79"/>
    </row>
    <row r="504" spans="3:7" ht="15.75">
      <c r="C504" s="79"/>
      <c r="D504" s="79"/>
      <c r="E504" s="79"/>
      <c r="F504" s="79"/>
      <c r="G504" s="79"/>
    </row>
    <row r="505" spans="3:7" ht="15.75">
      <c r="C505" s="79"/>
      <c r="D505" s="79"/>
      <c r="E505" s="79"/>
      <c r="F505" s="79"/>
      <c r="G505" s="79"/>
    </row>
    <row r="506" spans="3:7" ht="15.75">
      <c r="C506" s="79"/>
      <c r="D506" s="79"/>
      <c r="E506" s="79"/>
      <c r="F506" s="79"/>
      <c r="G506" s="79"/>
    </row>
    <row r="507" spans="3:7" ht="15.75">
      <c r="C507" s="79"/>
      <c r="D507" s="79"/>
      <c r="E507" s="79"/>
      <c r="F507" s="79"/>
      <c r="G507" s="79"/>
    </row>
    <row r="508" spans="3:7" ht="15.75">
      <c r="C508" s="79"/>
      <c r="D508" s="79"/>
      <c r="E508" s="79"/>
      <c r="F508" s="79"/>
      <c r="G508" s="79"/>
    </row>
    <row r="509" spans="3:7" ht="15.75">
      <c r="C509" s="79"/>
      <c r="D509" s="79"/>
      <c r="E509" s="79"/>
      <c r="F509" s="79"/>
      <c r="G509" s="79"/>
    </row>
    <row r="510" spans="3:7" ht="15.75">
      <c r="C510" s="79"/>
      <c r="D510" s="79"/>
      <c r="E510" s="79"/>
      <c r="F510" s="79"/>
      <c r="G510" s="79"/>
    </row>
    <row r="511" spans="3:7" ht="15.75">
      <c r="C511" s="79"/>
      <c r="D511" s="79"/>
      <c r="E511" s="79"/>
      <c r="F511" s="79"/>
      <c r="G511" s="79"/>
    </row>
    <row r="512" spans="3:7" ht="15.75">
      <c r="C512" s="79"/>
      <c r="D512" s="79"/>
      <c r="E512" s="79"/>
      <c r="F512" s="79"/>
      <c r="G512" s="79"/>
    </row>
    <row r="513" spans="3:7" ht="15.75">
      <c r="C513" s="79"/>
      <c r="D513" s="79"/>
      <c r="E513" s="79"/>
      <c r="F513" s="79"/>
      <c r="G513" s="79"/>
    </row>
    <row r="514" spans="3:7" ht="15.75">
      <c r="C514" s="79"/>
      <c r="D514" s="79"/>
      <c r="E514" s="79"/>
      <c r="F514" s="79"/>
      <c r="G514" s="79"/>
    </row>
    <row r="515" spans="3:7" ht="15.75">
      <c r="C515" s="79"/>
      <c r="D515" s="79"/>
      <c r="E515" s="79"/>
      <c r="F515" s="79"/>
      <c r="G515" s="79"/>
    </row>
    <row r="516" spans="3:7" ht="15.75">
      <c r="C516" s="79"/>
      <c r="D516" s="79"/>
      <c r="E516" s="79"/>
      <c r="F516" s="79"/>
      <c r="G516" s="79"/>
    </row>
    <row r="517" spans="3:7" ht="15.75">
      <c r="C517" s="79"/>
      <c r="D517" s="79"/>
      <c r="E517" s="79"/>
      <c r="F517" s="79"/>
      <c r="G517" s="79"/>
    </row>
    <row r="518" spans="3:7" ht="15.75">
      <c r="C518" s="79"/>
      <c r="D518" s="79"/>
      <c r="E518" s="79"/>
      <c r="F518" s="79"/>
      <c r="G518" s="79"/>
    </row>
    <row r="519" spans="3:7" ht="15.75">
      <c r="C519" s="79"/>
      <c r="D519" s="79"/>
      <c r="E519" s="79"/>
      <c r="F519" s="79"/>
      <c r="G519" s="79"/>
    </row>
    <row r="520" spans="3:7" ht="15.75">
      <c r="C520" s="79"/>
      <c r="D520" s="79"/>
      <c r="E520" s="79"/>
      <c r="F520" s="79"/>
      <c r="G520" s="79"/>
    </row>
    <row r="521" spans="3:7" ht="15.75">
      <c r="C521" s="79"/>
      <c r="D521" s="79"/>
      <c r="E521" s="79"/>
      <c r="F521" s="79"/>
      <c r="G521" s="79"/>
    </row>
    <row r="522" spans="3:7" ht="15.75">
      <c r="C522" s="79"/>
      <c r="D522" s="79"/>
      <c r="E522" s="79"/>
      <c r="F522" s="79"/>
      <c r="G522" s="79"/>
    </row>
    <row r="523" spans="3:7" ht="15.75">
      <c r="C523" s="79"/>
      <c r="D523" s="79"/>
      <c r="E523" s="79"/>
      <c r="F523" s="79"/>
      <c r="G523" s="79"/>
    </row>
    <row r="524" spans="3:7" ht="15.75">
      <c r="C524" s="79"/>
      <c r="D524" s="79"/>
      <c r="E524" s="79"/>
      <c r="F524" s="79"/>
      <c r="G524" s="79"/>
    </row>
    <row r="525" spans="3:7" ht="15.75">
      <c r="C525" s="79"/>
      <c r="D525" s="79"/>
      <c r="E525" s="79"/>
      <c r="F525" s="79"/>
      <c r="G525" s="79"/>
    </row>
    <row r="526" spans="3:7" ht="15.75">
      <c r="C526" s="79"/>
      <c r="D526" s="79"/>
      <c r="E526" s="79"/>
      <c r="F526" s="79"/>
      <c r="G526" s="79"/>
    </row>
    <row r="527" spans="3:7" ht="15.75">
      <c r="C527" s="79"/>
      <c r="D527" s="79"/>
      <c r="E527" s="79"/>
      <c r="F527" s="79"/>
      <c r="G527" s="79"/>
    </row>
    <row r="528" spans="3:7" ht="15.75">
      <c r="C528" s="79"/>
      <c r="D528" s="79"/>
      <c r="E528" s="79"/>
      <c r="F528" s="79"/>
      <c r="G528" s="79"/>
    </row>
    <row r="529" spans="3:7" ht="15.75">
      <c r="C529" s="79"/>
      <c r="D529" s="79"/>
      <c r="E529" s="79"/>
      <c r="F529" s="79"/>
      <c r="G529" s="79"/>
    </row>
    <row r="530" spans="3:7" ht="15.75">
      <c r="C530" s="79"/>
      <c r="D530" s="79"/>
      <c r="E530" s="79"/>
      <c r="F530" s="79"/>
      <c r="G530" s="79"/>
    </row>
    <row r="531" spans="3:7" ht="15.75">
      <c r="C531" s="79"/>
      <c r="D531" s="79"/>
      <c r="E531" s="79"/>
      <c r="F531" s="79"/>
      <c r="G531" s="79"/>
    </row>
    <row r="532" spans="3:7" ht="15.75">
      <c r="C532" s="79"/>
      <c r="D532" s="79"/>
      <c r="E532" s="79"/>
      <c r="F532" s="79"/>
      <c r="G532" s="79"/>
    </row>
    <row r="533" spans="3:7" ht="15.75">
      <c r="C533" s="79"/>
      <c r="D533" s="79"/>
      <c r="E533" s="79"/>
      <c r="F533" s="79"/>
      <c r="G533" s="79"/>
    </row>
    <row r="534" spans="3:7" ht="15.75">
      <c r="C534" s="79"/>
      <c r="D534" s="79"/>
      <c r="E534" s="79"/>
      <c r="F534" s="79"/>
      <c r="G534" s="79"/>
    </row>
    <row r="535" spans="3:7" ht="15.75">
      <c r="C535" s="79"/>
      <c r="D535" s="79"/>
      <c r="E535" s="79"/>
      <c r="F535" s="79"/>
      <c r="G535" s="79"/>
    </row>
    <row r="536" spans="3:7" ht="15.75">
      <c r="C536" s="79"/>
      <c r="D536" s="79"/>
      <c r="E536" s="79"/>
      <c r="F536" s="79"/>
      <c r="G536" s="79"/>
    </row>
    <row r="537" spans="3:7" ht="15.75">
      <c r="C537" s="79"/>
      <c r="D537" s="79"/>
      <c r="E537" s="79"/>
      <c r="F537" s="79"/>
      <c r="G537" s="79"/>
    </row>
    <row r="538" spans="3:7" ht="15.75">
      <c r="C538" s="79"/>
      <c r="D538" s="79"/>
      <c r="E538" s="79"/>
      <c r="F538" s="79"/>
      <c r="G538" s="79"/>
    </row>
    <row r="539" spans="3:7" ht="15.75">
      <c r="C539" s="79"/>
      <c r="D539" s="79"/>
      <c r="E539" s="79"/>
      <c r="F539" s="79"/>
      <c r="G539" s="79"/>
    </row>
    <row r="540" spans="3:7" ht="15.75">
      <c r="C540" s="79"/>
      <c r="D540" s="79"/>
      <c r="E540" s="79"/>
      <c r="F540" s="79"/>
      <c r="G540" s="79"/>
    </row>
    <row r="541" spans="3:7" ht="15.75">
      <c r="C541" s="79"/>
      <c r="D541" s="79"/>
      <c r="E541" s="79"/>
      <c r="F541" s="79"/>
      <c r="G541" s="79"/>
    </row>
    <row r="542" spans="3:7" ht="15.75">
      <c r="C542" s="79"/>
      <c r="D542" s="79"/>
      <c r="E542" s="79"/>
      <c r="F542" s="79"/>
      <c r="G542" s="79"/>
    </row>
    <row r="543" spans="3:7" ht="15.75">
      <c r="C543" s="79"/>
      <c r="D543" s="79"/>
      <c r="E543" s="79"/>
      <c r="F543" s="79"/>
      <c r="G543" s="79"/>
    </row>
    <row r="544" spans="3:7" ht="15.75">
      <c r="C544" s="79"/>
      <c r="D544" s="79"/>
      <c r="E544" s="79"/>
      <c r="F544" s="79"/>
      <c r="G544" s="79"/>
    </row>
    <row r="545" spans="3:7" ht="15.75">
      <c r="C545" s="79"/>
      <c r="D545" s="79"/>
      <c r="E545" s="79"/>
      <c r="F545" s="79"/>
      <c r="G545" s="79"/>
    </row>
    <row r="546" spans="3:7" ht="15.75">
      <c r="C546" s="79"/>
      <c r="D546" s="79"/>
      <c r="E546" s="79"/>
      <c r="F546" s="79"/>
      <c r="G546" s="79"/>
    </row>
    <row r="547" spans="3:7" ht="15.75">
      <c r="C547" s="79"/>
      <c r="D547" s="79"/>
      <c r="E547" s="79"/>
      <c r="F547" s="79"/>
      <c r="G547" s="79"/>
    </row>
    <row r="548" spans="3:7" ht="15.75">
      <c r="C548" s="79"/>
      <c r="D548" s="79"/>
      <c r="E548" s="79"/>
      <c r="F548" s="79"/>
      <c r="G548" s="79"/>
    </row>
    <row r="549" spans="3:7" ht="15.75">
      <c r="C549" s="79"/>
      <c r="D549" s="79"/>
      <c r="E549" s="79"/>
      <c r="F549" s="79"/>
      <c r="G549" s="79"/>
    </row>
    <row r="550" spans="3:7" ht="15.75">
      <c r="C550" s="79"/>
      <c r="D550" s="79"/>
      <c r="E550" s="79"/>
      <c r="F550" s="79"/>
      <c r="G550" s="79"/>
    </row>
    <row r="551" spans="3:7" ht="15.75">
      <c r="C551" s="79"/>
      <c r="D551" s="79"/>
      <c r="E551" s="79"/>
      <c r="F551" s="79"/>
      <c r="G551" s="79"/>
    </row>
    <row r="552" spans="3:7" ht="15.75">
      <c r="C552" s="79"/>
      <c r="D552" s="79"/>
      <c r="E552" s="79"/>
      <c r="F552" s="79"/>
      <c r="G552" s="79"/>
    </row>
    <row r="553" spans="3:7" ht="15.75">
      <c r="C553" s="79"/>
      <c r="D553" s="79"/>
      <c r="E553" s="79"/>
      <c r="F553" s="79"/>
      <c r="G553" s="79"/>
    </row>
    <row r="554" spans="3:7" ht="15.75">
      <c r="C554" s="79"/>
      <c r="D554" s="79"/>
      <c r="E554" s="79"/>
      <c r="F554" s="79"/>
      <c r="G554" s="79"/>
    </row>
    <row r="555" spans="3:7" ht="15.75">
      <c r="C555" s="79"/>
      <c r="D555" s="79"/>
      <c r="E555" s="79"/>
      <c r="F555" s="79"/>
      <c r="G555" s="79"/>
    </row>
    <row r="556" spans="3:7" ht="15.75">
      <c r="C556" s="79"/>
      <c r="D556" s="79"/>
      <c r="E556" s="79"/>
      <c r="F556" s="79"/>
      <c r="G556" s="79"/>
    </row>
    <row r="557" spans="3:7" ht="15.75">
      <c r="C557" s="79"/>
      <c r="D557" s="79"/>
      <c r="E557" s="79"/>
      <c r="F557" s="79"/>
      <c r="G557" s="79"/>
    </row>
    <row r="558" spans="3:7" ht="15.75">
      <c r="C558" s="79"/>
      <c r="D558" s="79"/>
      <c r="E558" s="79"/>
      <c r="F558" s="79"/>
      <c r="G558" s="79"/>
    </row>
    <row r="559" spans="3:7" ht="15.75">
      <c r="C559" s="79"/>
      <c r="D559" s="79"/>
      <c r="E559" s="79"/>
      <c r="F559" s="79"/>
      <c r="G559" s="79"/>
    </row>
    <row r="560" spans="3:7" ht="15.75">
      <c r="C560" s="79"/>
      <c r="D560" s="79"/>
      <c r="E560" s="79"/>
      <c r="F560" s="79"/>
      <c r="G560" s="79"/>
    </row>
    <row r="561" spans="3:7" ht="15.75">
      <c r="C561" s="79"/>
      <c r="D561" s="79"/>
      <c r="E561" s="79"/>
      <c r="F561" s="79"/>
      <c r="G561" s="79"/>
    </row>
    <row r="562" spans="3:7" ht="15.75">
      <c r="C562" s="79"/>
      <c r="D562" s="79"/>
      <c r="E562" s="79"/>
      <c r="F562" s="79"/>
      <c r="G562" s="79"/>
    </row>
    <row r="563" spans="3:7" ht="15.75">
      <c r="C563" s="79"/>
      <c r="D563" s="79"/>
      <c r="E563" s="79"/>
      <c r="F563" s="79"/>
      <c r="G563" s="79"/>
    </row>
    <row r="564" spans="3:7" ht="15.75">
      <c r="C564" s="79"/>
      <c r="D564" s="79"/>
      <c r="E564" s="79"/>
      <c r="F564" s="79"/>
      <c r="G564" s="79"/>
    </row>
    <row r="565" spans="3:7" ht="15.75">
      <c r="C565" s="79"/>
      <c r="D565" s="79"/>
      <c r="E565" s="79"/>
      <c r="F565" s="79"/>
      <c r="G565" s="79"/>
    </row>
    <row r="566" spans="3:7" ht="15.75">
      <c r="C566" s="79"/>
      <c r="D566" s="79"/>
      <c r="E566" s="79"/>
      <c r="F566" s="79"/>
      <c r="G566" s="79"/>
    </row>
    <row r="567" spans="3:7" ht="15.75">
      <c r="C567" s="79"/>
      <c r="D567" s="79"/>
      <c r="E567" s="79"/>
      <c r="F567" s="79"/>
      <c r="G567" s="79"/>
    </row>
    <row r="568" spans="3:7" ht="15.75">
      <c r="C568" s="79"/>
      <c r="D568" s="79"/>
      <c r="E568" s="79"/>
      <c r="F568" s="79"/>
      <c r="G568" s="79"/>
    </row>
    <row r="569" spans="3:7" ht="15.75">
      <c r="C569" s="79"/>
      <c r="D569" s="79"/>
      <c r="E569" s="79"/>
      <c r="F569" s="79"/>
      <c r="G569" s="79"/>
    </row>
    <row r="570" spans="3:7" ht="15.75">
      <c r="C570" s="79"/>
      <c r="D570" s="79"/>
      <c r="E570" s="79"/>
      <c r="F570" s="79"/>
      <c r="G570" s="79"/>
    </row>
    <row r="571" spans="3:7" ht="15.75">
      <c r="C571" s="79"/>
      <c r="D571" s="79"/>
      <c r="E571" s="79"/>
      <c r="F571" s="79"/>
      <c r="G571" s="79"/>
    </row>
    <row r="572" spans="3:7" ht="15.75">
      <c r="C572" s="79"/>
      <c r="D572" s="79"/>
      <c r="E572" s="79"/>
      <c r="F572" s="79"/>
      <c r="G572" s="79"/>
    </row>
    <row r="573" spans="3:7" ht="15.75">
      <c r="C573" s="79"/>
      <c r="D573" s="79"/>
      <c r="E573" s="79"/>
      <c r="F573" s="79"/>
      <c r="G573" s="79"/>
    </row>
    <row r="574" spans="3:7" ht="15.75">
      <c r="C574" s="79"/>
      <c r="D574" s="79"/>
      <c r="E574" s="79"/>
      <c r="F574" s="79"/>
      <c r="G574" s="79"/>
    </row>
    <row r="575" spans="3:7" ht="15.75">
      <c r="C575" s="79"/>
      <c r="D575" s="79"/>
      <c r="E575" s="79"/>
      <c r="F575" s="79"/>
      <c r="G575" s="79"/>
    </row>
    <row r="576" spans="3:7" ht="15.75">
      <c r="C576" s="79"/>
      <c r="D576" s="79"/>
      <c r="E576" s="79"/>
      <c r="F576" s="79"/>
      <c r="G576" s="79"/>
    </row>
    <row r="577" spans="3:7" ht="15.75">
      <c r="C577" s="79"/>
      <c r="D577" s="79"/>
      <c r="E577" s="79"/>
      <c r="F577" s="79"/>
      <c r="G577" s="79"/>
    </row>
    <row r="578" spans="3:7" ht="15.75">
      <c r="C578" s="79"/>
      <c r="D578" s="79"/>
      <c r="E578" s="79"/>
      <c r="F578" s="79"/>
      <c r="G578" s="79"/>
    </row>
    <row r="579" spans="3:7" ht="15.75">
      <c r="C579" s="79"/>
      <c r="D579" s="79"/>
      <c r="E579" s="79"/>
      <c r="F579" s="79"/>
      <c r="G579" s="79"/>
    </row>
    <row r="580" spans="3:7" ht="15.75">
      <c r="C580" s="79"/>
      <c r="D580" s="79"/>
      <c r="E580" s="79"/>
      <c r="F580" s="79"/>
      <c r="G580" s="79"/>
    </row>
    <row r="581" spans="3:7" ht="15.75">
      <c r="C581" s="79"/>
      <c r="D581" s="79"/>
      <c r="E581" s="79"/>
      <c r="F581" s="79"/>
      <c r="G581" s="79"/>
    </row>
    <row r="582" spans="3:7" ht="15.75">
      <c r="C582" s="79"/>
      <c r="D582" s="79"/>
      <c r="E582" s="79"/>
      <c r="F582" s="79"/>
      <c r="G582" s="79"/>
    </row>
    <row r="583" spans="3:7" ht="15.75">
      <c r="C583" s="79"/>
      <c r="D583" s="79"/>
      <c r="E583" s="79"/>
      <c r="F583" s="79"/>
      <c r="G583" s="79"/>
    </row>
    <row r="584" spans="3:7" ht="15.75">
      <c r="C584" s="79"/>
      <c r="D584" s="79"/>
      <c r="E584" s="79"/>
      <c r="F584" s="79"/>
      <c r="G584" s="79"/>
    </row>
    <row r="585" spans="3:7" ht="15.75">
      <c r="C585" s="79"/>
      <c r="D585" s="79"/>
      <c r="E585" s="79"/>
      <c r="F585" s="79"/>
      <c r="G585" s="79"/>
    </row>
    <row r="586" spans="3:7" ht="15.75">
      <c r="C586" s="79"/>
      <c r="D586" s="79"/>
      <c r="E586" s="79"/>
      <c r="F586" s="79"/>
      <c r="G586" s="79"/>
    </row>
    <row r="587" spans="3:7" ht="15.75">
      <c r="C587" s="79"/>
      <c r="D587" s="79"/>
      <c r="E587" s="79"/>
      <c r="F587" s="79"/>
      <c r="G587" s="79"/>
    </row>
    <row r="588" spans="3:7" ht="15.75">
      <c r="C588" s="79"/>
      <c r="D588" s="79"/>
      <c r="E588" s="79"/>
      <c r="F588" s="79"/>
      <c r="G588" s="79"/>
    </row>
    <row r="589" spans="3:7" ht="15.75">
      <c r="C589" s="79"/>
      <c r="D589" s="79"/>
      <c r="E589" s="79"/>
      <c r="F589" s="79"/>
      <c r="G589" s="79"/>
    </row>
    <row r="590" spans="3:7" ht="15.75">
      <c r="C590" s="79"/>
      <c r="D590" s="79"/>
      <c r="E590" s="79"/>
      <c r="F590" s="79"/>
      <c r="G590" s="79"/>
    </row>
    <row r="591" spans="3:7" ht="15.75">
      <c r="C591" s="79"/>
      <c r="D591" s="79"/>
      <c r="E591" s="79"/>
      <c r="F591" s="79"/>
      <c r="G591" s="79"/>
    </row>
    <row r="592" spans="3:7" ht="15.75">
      <c r="C592" s="79"/>
      <c r="D592" s="79"/>
      <c r="E592" s="79"/>
      <c r="F592" s="79"/>
      <c r="G592" s="79"/>
    </row>
    <row r="593" spans="3:7" ht="15.75">
      <c r="C593" s="79"/>
      <c r="D593" s="79"/>
      <c r="E593" s="79"/>
      <c r="F593" s="79"/>
      <c r="G593" s="79"/>
    </row>
    <row r="594" spans="3:7" ht="15.75">
      <c r="C594" s="79"/>
      <c r="D594" s="79"/>
      <c r="E594" s="79"/>
      <c r="F594" s="79"/>
      <c r="G594" s="79"/>
    </row>
    <row r="595" spans="3:7" ht="15.75">
      <c r="C595" s="79"/>
      <c r="D595" s="79"/>
      <c r="E595" s="79"/>
      <c r="F595" s="79"/>
      <c r="G595" s="79"/>
    </row>
    <row r="596" spans="3:7" ht="15.75">
      <c r="C596" s="79"/>
      <c r="D596" s="79"/>
      <c r="E596" s="79"/>
      <c r="F596" s="79"/>
      <c r="G596" s="79"/>
    </row>
    <row r="597" spans="3:7" ht="15.75">
      <c r="C597" s="79"/>
      <c r="D597" s="79"/>
      <c r="E597" s="79"/>
      <c r="F597" s="79"/>
      <c r="G597" s="79"/>
    </row>
    <row r="598" spans="3:7" ht="15.75">
      <c r="C598" s="79"/>
      <c r="D598" s="79"/>
      <c r="E598" s="79"/>
      <c r="F598" s="79"/>
      <c r="G598" s="79"/>
    </row>
    <row r="599" spans="3:7" ht="15.75">
      <c r="C599" s="79"/>
      <c r="D599" s="79"/>
      <c r="E599" s="79"/>
      <c r="F599" s="79"/>
      <c r="G599" s="79"/>
    </row>
    <row r="600" spans="3:7" ht="15.75">
      <c r="C600" s="79"/>
      <c r="D600" s="79"/>
      <c r="E600" s="79"/>
      <c r="F600" s="79"/>
      <c r="G600" s="79"/>
    </row>
    <row r="601" spans="3:7" ht="15.75">
      <c r="C601" s="79"/>
      <c r="D601" s="79"/>
      <c r="E601" s="79"/>
      <c r="F601" s="79"/>
      <c r="G601" s="79"/>
    </row>
    <row r="602" spans="3:7" ht="15.75">
      <c r="C602" s="79"/>
      <c r="D602" s="79"/>
      <c r="E602" s="79"/>
      <c r="F602" s="79"/>
      <c r="G602" s="79"/>
    </row>
    <row r="603" spans="3:7" ht="15.75">
      <c r="C603" s="79"/>
      <c r="D603" s="79"/>
      <c r="E603" s="79"/>
      <c r="F603" s="79"/>
      <c r="G603" s="79"/>
    </row>
    <row r="604" spans="3:7" ht="15.75">
      <c r="C604" s="79"/>
      <c r="D604" s="79"/>
      <c r="E604" s="79"/>
      <c r="F604" s="79"/>
      <c r="G604" s="79"/>
    </row>
    <row r="605" spans="3:7" ht="15.75">
      <c r="C605" s="79"/>
      <c r="D605" s="79"/>
      <c r="E605" s="79"/>
      <c r="F605" s="79"/>
      <c r="G605" s="79"/>
    </row>
    <row r="606" spans="3:7" ht="15.75">
      <c r="C606" s="79"/>
      <c r="D606" s="79"/>
      <c r="E606" s="79"/>
      <c r="F606" s="79"/>
      <c r="G606" s="79"/>
    </row>
    <row r="607" spans="3:7" ht="15.75">
      <c r="C607" s="79"/>
      <c r="D607" s="79"/>
      <c r="E607" s="79"/>
      <c r="F607" s="79"/>
      <c r="G607" s="79"/>
    </row>
    <row r="608" spans="3:7" ht="15.75">
      <c r="C608" s="79"/>
      <c r="D608" s="79"/>
      <c r="E608" s="79"/>
      <c r="F608" s="79"/>
      <c r="G608" s="79"/>
    </row>
    <row r="609" spans="3:7" ht="15.75">
      <c r="C609" s="79"/>
      <c r="D609" s="79"/>
      <c r="E609" s="79"/>
      <c r="F609" s="79"/>
      <c r="G609" s="79"/>
    </row>
    <row r="610" spans="3:7" ht="15.75">
      <c r="C610" s="79"/>
      <c r="D610" s="79"/>
      <c r="E610" s="79"/>
      <c r="F610" s="79"/>
      <c r="G610" s="79"/>
    </row>
    <row r="611" spans="3:7" ht="15.75">
      <c r="C611" s="79"/>
      <c r="D611" s="79"/>
      <c r="E611" s="79"/>
      <c r="F611" s="79"/>
      <c r="G611" s="79"/>
    </row>
    <row r="612" spans="3:7" ht="15.75">
      <c r="C612" s="79"/>
      <c r="D612" s="79"/>
      <c r="E612" s="79"/>
      <c r="F612" s="79"/>
      <c r="G612" s="79"/>
    </row>
    <row r="613" spans="3:7" ht="15.75">
      <c r="C613" s="79"/>
      <c r="D613" s="79"/>
      <c r="E613" s="79"/>
      <c r="F613" s="79"/>
      <c r="G613" s="79"/>
    </row>
    <row r="614" spans="3:7" ht="15.75">
      <c r="C614" s="79"/>
      <c r="D614" s="79"/>
      <c r="E614" s="79"/>
      <c r="F614" s="79"/>
      <c r="G614" s="79"/>
    </row>
    <row r="615" spans="3:7" ht="15.75">
      <c r="C615" s="79"/>
      <c r="D615" s="79"/>
      <c r="E615" s="79"/>
      <c r="F615" s="79"/>
      <c r="G615" s="79"/>
    </row>
    <row r="616" spans="3:7" ht="15.75">
      <c r="C616" s="79"/>
      <c r="D616" s="79"/>
      <c r="E616" s="79"/>
      <c r="F616" s="79"/>
      <c r="G616" s="79"/>
    </row>
    <row r="617" spans="3:7" ht="15.75">
      <c r="C617" s="79"/>
      <c r="D617" s="79"/>
      <c r="E617" s="79"/>
      <c r="F617" s="79"/>
      <c r="G617" s="79"/>
    </row>
    <row r="618" spans="3:7" ht="15.75">
      <c r="C618" s="79"/>
      <c r="D618" s="79"/>
      <c r="E618" s="79"/>
      <c r="F618" s="79"/>
      <c r="G618" s="79"/>
    </row>
    <row r="619" spans="3:7" ht="15.75">
      <c r="C619" s="79"/>
      <c r="D619" s="79"/>
      <c r="E619" s="79"/>
      <c r="F619" s="79"/>
      <c r="G619" s="79"/>
    </row>
    <row r="620" spans="3:7" ht="15.75">
      <c r="C620" s="79"/>
      <c r="D620" s="79"/>
      <c r="E620" s="79"/>
      <c r="F620" s="79"/>
      <c r="G620" s="79"/>
    </row>
    <row r="621" spans="3:7" ht="15.75">
      <c r="C621" s="79"/>
      <c r="D621" s="79"/>
      <c r="E621" s="79"/>
      <c r="F621" s="79"/>
      <c r="G621" s="79"/>
    </row>
    <row r="622" spans="3:7" ht="15.75">
      <c r="C622" s="79"/>
      <c r="D622" s="79"/>
      <c r="E622" s="79"/>
      <c r="F622" s="79"/>
      <c r="G622" s="79"/>
    </row>
    <row r="623" spans="3:7" ht="15.75">
      <c r="C623" s="79"/>
      <c r="D623" s="79"/>
      <c r="E623" s="79"/>
      <c r="F623" s="79"/>
      <c r="G623" s="79"/>
    </row>
    <row r="624" spans="3:7" ht="15.75">
      <c r="C624" s="79"/>
      <c r="D624" s="79"/>
      <c r="E624" s="79"/>
      <c r="F624" s="79"/>
      <c r="G624" s="79"/>
    </row>
    <row r="625" spans="3:7" ht="15.75">
      <c r="C625" s="79"/>
      <c r="D625" s="79"/>
      <c r="E625" s="79"/>
      <c r="F625" s="79"/>
      <c r="G625" s="79"/>
    </row>
    <row r="626" spans="3:7" ht="15.75">
      <c r="C626" s="79"/>
      <c r="D626" s="79"/>
      <c r="E626" s="79"/>
      <c r="F626" s="79"/>
      <c r="G626" s="79"/>
    </row>
    <row r="627" spans="3:7" ht="15.75">
      <c r="C627" s="79"/>
      <c r="D627" s="79"/>
      <c r="E627" s="79"/>
      <c r="F627" s="79"/>
      <c r="G627" s="79"/>
    </row>
    <row r="628" spans="3:7" ht="15.75">
      <c r="C628" s="79"/>
      <c r="D628" s="79"/>
      <c r="E628" s="79"/>
      <c r="F628" s="79"/>
      <c r="G628" s="79"/>
    </row>
    <row r="629" spans="3:7" ht="15.75">
      <c r="C629" s="79"/>
      <c r="D629" s="79"/>
      <c r="E629" s="79"/>
      <c r="F629" s="79"/>
      <c r="G629" s="79"/>
    </row>
    <row r="630" spans="3:7" ht="15.75">
      <c r="C630" s="79"/>
      <c r="D630" s="79"/>
      <c r="E630" s="79"/>
      <c r="F630" s="79"/>
      <c r="G630" s="79"/>
    </row>
    <row r="631" spans="3:7" ht="15.75">
      <c r="C631" s="79"/>
      <c r="D631" s="79"/>
      <c r="E631" s="79"/>
      <c r="F631" s="79"/>
      <c r="G631" s="79"/>
    </row>
    <row r="632" spans="3:7" ht="15.75">
      <c r="C632" s="79"/>
      <c r="D632" s="79"/>
      <c r="E632" s="79"/>
      <c r="F632" s="79"/>
      <c r="G632" s="79"/>
    </row>
    <row r="633" spans="3:7" ht="15.75">
      <c r="C633" s="79"/>
      <c r="D633" s="79"/>
      <c r="E633" s="79"/>
      <c r="F633" s="79"/>
      <c r="G633" s="79"/>
    </row>
    <row r="634" spans="3:7" ht="15.75">
      <c r="C634" s="79"/>
      <c r="D634" s="79"/>
      <c r="E634" s="79"/>
      <c r="F634" s="79"/>
      <c r="G634" s="79"/>
    </row>
    <row r="635" spans="3:7" ht="15.75">
      <c r="C635" s="79"/>
      <c r="D635" s="79"/>
      <c r="E635" s="79"/>
      <c r="F635" s="79"/>
      <c r="G635" s="79"/>
    </row>
    <row r="636" spans="3:7" ht="15.75">
      <c r="C636" s="79"/>
      <c r="D636" s="79"/>
      <c r="E636" s="79"/>
      <c r="F636" s="79"/>
      <c r="G636" s="79"/>
    </row>
    <row r="637" spans="3:7" ht="15.75">
      <c r="C637" s="79"/>
      <c r="D637" s="79"/>
      <c r="E637" s="79"/>
      <c r="F637" s="79"/>
      <c r="G637" s="79"/>
    </row>
    <row r="638" spans="3:7" ht="15.75">
      <c r="C638" s="79"/>
      <c r="D638" s="79"/>
      <c r="E638" s="79"/>
      <c r="F638" s="79"/>
      <c r="G638" s="79"/>
    </row>
    <row r="639" spans="3:7" ht="15.75">
      <c r="C639" s="79"/>
      <c r="D639" s="79"/>
      <c r="E639" s="79"/>
      <c r="F639" s="79"/>
      <c r="G639" s="79"/>
    </row>
    <row r="640" spans="3:7" ht="15.75">
      <c r="C640" s="79"/>
      <c r="D640" s="79"/>
      <c r="E640" s="79"/>
      <c r="F640" s="79"/>
      <c r="G640" s="79"/>
    </row>
    <row r="641" spans="3:7" ht="15.75">
      <c r="C641" s="79"/>
      <c r="D641" s="79"/>
      <c r="E641" s="79"/>
      <c r="F641" s="79"/>
      <c r="G641" s="79"/>
    </row>
    <row r="642" spans="3:7" ht="15.75">
      <c r="C642" s="79"/>
      <c r="D642" s="79"/>
      <c r="E642" s="79"/>
      <c r="F642" s="79"/>
      <c r="G642" s="79"/>
    </row>
    <row r="643" spans="3:7" ht="15.75">
      <c r="C643" s="79"/>
      <c r="D643" s="79"/>
      <c r="E643" s="79"/>
      <c r="F643" s="79"/>
      <c r="G643" s="79"/>
    </row>
    <row r="644" spans="3:7" ht="15.75">
      <c r="C644" s="79"/>
      <c r="D644" s="79"/>
      <c r="E644" s="79"/>
      <c r="F644" s="79"/>
      <c r="G644" s="79"/>
    </row>
    <row r="645" spans="3:7" ht="15.75">
      <c r="C645" s="79"/>
      <c r="D645" s="79"/>
      <c r="E645" s="79"/>
      <c r="F645" s="79"/>
      <c r="G645" s="79"/>
    </row>
    <row r="646" spans="3:7" ht="15.75">
      <c r="C646" s="79"/>
      <c r="D646" s="79"/>
      <c r="E646" s="79"/>
      <c r="F646" s="79"/>
      <c r="G646" s="79"/>
    </row>
    <row r="647" spans="3:7" ht="15.75">
      <c r="C647" s="79"/>
      <c r="D647" s="79"/>
      <c r="E647" s="79"/>
      <c r="F647" s="79"/>
      <c r="G647" s="79"/>
    </row>
    <row r="648" spans="3:7" ht="15.75">
      <c r="C648" s="79"/>
      <c r="D648" s="79"/>
      <c r="E648" s="79"/>
      <c r="F648" s="79"/>
      <c r="G648" s="79"/>
    </row>
    <row r="649" spans="3:7" ht="15.75">
      <c r="C649" s="79"/>
      <c r="D649" s="79"/>
      <c r="E649" s="79"/>
      <c r="F649" s="79"/>
      <c r="G649" s="79"/>
    </row>
    <row r="650" spans="3:7" ht="15.75">
      <c r="C650" s="79"/>
      <c r="D650" s="79"/>
      <c r="E650" s="79"/>
      <c r="F650" s="79"/>
      <c r="G650" s="79"/>
    </row>
    <row r="651" spans="3:7" ht="15.75">
      <c r="C651" s="79"/>
      <c r="D651" s="79"/>
      <c r="E651" s="79"/>
      <c r="F651" s="79"/>
      <c r="G651" s="79"/>
    </row>
    <row r="652" spans="3:7" ht="15.75">
      <c r="C652" s="79"/>
      <c r="D652" s="79"/>
      <c r="E652" s="79"/>
      <c r="F652" s="79"/>
      <c r="G652" s="79"/>
    </row>
    <row r="653" spans="3:7" ht="15.75">
      <c r="C653" s="79"/>
      <c r="D653" s="79"/>
      <c r="E653" s="79"/>
      <c r="F653" s="79"/>
      <c r="G653" s="79"/>
    </row>
    <row r="654" spans="3:7" ht="15.75">
      <c r="C654" s="79"/>
      <c r="D654" s="79"/>
      <c r="E654" s="79"/>
      <c r="F654" s="79"/>
      <c r="G654" s="79"/>
    </row>
    <row r="655" spans="3:7" ht="15.75">
      <c r="C655" s="79"/>
      <c r="D655" s="79"/>
      <c r="E655" s="79"/>
      <c r="F655" s="79"/>
      <c r="G655" s="79"/>
    </row>
    <row r="656" spans="3:7" ht="15.75">
      <c r="C656" s="79"/>
      <c r="D656" s="79"/>
      <c r="E656" s="79"/>
      <c r="F656" s="79"/>
      <c r="G656" s="79"/>
    </row>
    <row r="657" spans="3:7" ht="15.75">
      <c r="C657" s="79"/>
      <c r="D657" s="79"/>
      <c r="E657" s="79"/>
      <c r="F657" s="79"/>
      <c r="G657" s="79"/>
    </row>
    <row r="658" spans="3:7" ht="15.75">
      <c r="C658" s="79"/>
      <c r="D658" s="79"/>
      <c r="E658" s="79"/>
      <c r="F658" s="79"/>
      <c r="G658" s="79"/>
    </row>
    <row r="659" spans="3:7" ht="15.75">
      <c r="C659" s="79"/>
      <c r="D659" s="79"/>
      <c r="E659" s="79"/>
      <c r="F659" s="79"/>
      <c r="G659" s="79"/>
    </row>
    <row r="660" spans="3:7" ht="15.75">
      <c r="C660" s="79"/>
      <c r="D660" s="79"/>
      <c r="E660" s="79"/>
      <c r="F660" s="79"/>
      <c r="G660" s="79"/>
    </row>
    <row r="661" spans="3:7" ht="15.75">
      <c r="C661" s="79"/>
      <c r="D661" s="79"/>
      <c r="E661" s="79"/>
      <c r="F661" s="79"/>
      <c r="G661" s="79"/>
    </row>
    <row r="662" spans="3:7" ht="15.75">
      <c r="C662" s="79"/>
      <c r="D662" s="79"/>
      <c r="E662" s="79"/>
      <c r="F662" s="79"/>
      <c r="G662" s="79"/>
    </row>
    <row r="663" spans="3:7" ht="15.75">
      <c r="C663" s="79"/>
      <c r="D663" s="79"/>
      <c r="E663" s="79"/>
      <c r="F663" s="79"/>
      <c r="G663" s="79"/>
    </row>
    <row r="664" spans="3:7" ht="15.75">
      <c r="C664" s="79"/>
      <c r="D664" s="79"/>
      <c r="E664" s="79"/>
      <c r="F664" s="79"/>
      <c r="G664" s="79"/>
    </row>
    <row r="665" spans="3:7" ht="15.75">
      <c r="C665" s="79"/>
      <c r="D665" s="79"/>
      <c r="E665" s="79"/>
      <c r="F665" s="79"/>
      <c r="G665" s="79"/>
    </row>
    <row r="666" spans="3:7" ht="15.75">
      <c r="C666" s="79"/>
      <c r="D666" s="79"/>
      <c r="E666" s="79"/>
      <c r="F666" s="79"/>
      <c r="G666" s="79"/>
    </row>
    <row r="667" spans="3:7" ht="15.75">
      <c r="C667" s="79"/>
      <c r="D667" s="79"/>
      <c r="E667" s="79"/>
      <c r="F667" s="79"/>
      <c r="G667" s="79"/>
    </row>
    <row r="668" spans="3:7" ht="15.75">
      <c r="C668" s="79"/>
      <c r="D668" s="79"/>
      <c r="E668" s="79"/>
      <c r="F668" s="79"/>
      <c r="G668" s="79"/>
    </row>
    <row r="669" spans="3:7" ht="15.75">
      <c r="C669" s="79"/>
      <c r="D669" s="79"/>
      <c r="E669" s="79"/>
      <c r="F669" s="79"/>
      <c r="G669" s="79"/>
    </row>
    <row r="670" spans="3:7" ht="15.75">
      <c r="C670" s="79"/>
      <c r="D670" s="79"/>
      <c r="E670" s="79"/>
      <c r="F670" s="79"/>
      <c r="G670" s="79"/>
    </row>
    <row r="671" spans="3:7" ht="15.75">
      <c r="C671" s="79"/>
      <c r="D671" s="79"/>
      <c r="E671" s="79"/>
      <c r="F671" s="79"/>
      <c r="G671" s="79"/>
    </row>
    <row r="672" spans="3:7" ht="15.75">
      <c r="C672" s="79"/>
      <c r="D672" s="79"/>
      <c r="E672" s="79"/>
      <c r="F672" s="79"/>
      <c r="G672" s="79"/>
    </row>
    <row r="673" spans="3:7" ht="15.75">
      <c r="C673" s="79"/>
      <c r="D673" s="79"/>
      <c r="E673" s="79"/>
      <c r="F673" s="79"/>
      <c r="G673" s="79"/>
    </row>
    <row r="674" spans="3:7" ht="15.75">
      <c r="C674" s="79"/>
      <c r="D674" s="79"/>
      <c r="E674" s="79"/>
      <c r="F674" s="79"/>
      <c r="G674" s="79"/>
    </row>
    <row r="675" spans="3:7" ht="15.75">
      <c r="C675" s="79"/>
      <c r="D675" s="79"/>
      <c r="E675" s="79"/>
      <c r="F675" s="79"/>
      <c r="G675" s="79"/>
    </row>
    <row r="676" spans="3:7" ht="15.75">
      <c r="C676" s="79"/>
      <c r="D676" s="79"/>
      <c r="E676" s="79"/>
      <c r="F676" s="79"/>
      <c r="G676" s="79"/>
    </row>
    <row r="677" spans="3:7" ht="15.75">
      <c r="C677" s="79"/>
      <c r="D677" s="79"/>
      <c r="E677" s="79"/>
      <c r="F677" s="79"/>
      <c r="G677" s="79"/>
    </row>
    <row r="678" spans="3:7" ht="15.75">
      <c r="C678" s="79"/>
      <c r="D678" s="79"/>
      <c r="E678" s="79"/>
      <c r="F678" s="79"/>
      <c r="G678" s="79"/>
    </row>
    <row r="679" spans="3:7" ht="15.75">
      <c r="C679" s="79"/>
      <c r="D679" s="79"/>
      <c r="E679" s="79"/>
      <c r="F679" s="79"/>
      <c r="G679" s="79"/>
    </row>
    <row r="680" spans="3:7" ht="15.75">
      <c r="C680" s="79"/>
      <c r="D680" s="79"/>
      <c r="E680" s="79"/>
      <c r="F680" s="79"/>
      <c r="G680" s="79"/>
    </row>
    <row r="681" spans="3:7" ht="15.75">
      <c r="C681" s="79"/>
      <c r="D681" s="79"/>
      <c r="E681" s="79"/>
      <c r="F681" s="79"/>
      <c r="G681" s="79"/>
    </row>
    <row r="682" spans="3:7" ht="15.75">
      <c r="C682" s="79"/>
      <c r="D682" s="79"/>
      <c r="E682" s="79"/>
      <c r="F682" s="79"/>
      <c r="G682" s="79"/>
    </row>
    <row r="683" spans="3:7" ht="15.75">
      <c r="C683" s="79"/>
      <c r="D683" s="79"/>
      <c r="E683" s="79"/>
      <c r="F683" s="79"/>
      <c r="G683" s="79"/>
    </row>
    <row r="684" spans="3:7" ht="15.75">
      <c r="C684" s="79"/>
      <c r="D684" s="79"/>
      <c r="E684" s="79"/>
      <c r="F684" s="79"/>
      <c r="G684" s="79"/>
    </row>
    <row r="685" spans="3:7" ht="15.75">
      <c r="C685" s="79"/>
      <c r="D685" s="79"/>
      <c r="E685" s="79"/>
      <c r="F685" s="79"/>
      <c r="G685" s="79"/>
    </row>
    <row r="686" spans="3:7" ht="15.75">
      <c r="C686" s="79"/>
      <c r="D686" s="79"/>
      <c r="E686" s="79"/>
      <c r="F686" s="79"/>
      <c r="G686" s="79"/>
    </row>
    <row r="687" spans="3:7" ht="15.75">
      <c r="C687" s="79"/>
      <c r="D687" s="79"/>
      <c r="E687" s="79"/>
      <c r="F687" s="79"/>
      <c r="G687" s="79"/>
    </row>
    <row r="688" spans="3:7" ht="15.75">
      <c r="C688" s="79"/>
      <c r="D688" s="79"/>
      <c r="E688" s="79"/>
      <c r="F688" s="79"/>
      <c r="G688" s="79"/>
    </row>
    <row r="689" spans="3:7" ht="15.75">
      <c r="C689" s="79"/>
      <c r="D689" s="79"/>
      <c r="E689" s="79"/>
      <c r="F689" s="79"/>
      <c r="G689" s="79"/>
    </row>
    <row r="690" spans="3:7" ht="15.75">
      <c r="C690" s="79"/>
      <c r="D690" s="79"/>
      <c r="E690" s="79"/>
      <c r="F690" s="79"/>
      <c r="G690" s="79"/>
    </row>
    <row r="691" spans="3:7" ht="15.75">
      <c r="C691" s="79"/>
      <c r="D691" s="79"/>
      <c r="E691" s="79"/>
      <c r="F691" s="79"/>
      <c r="G691" s="79"/>
    </row>
    <row r="692" spans="3:7" ht="15.75">
      <c r="C692" s="79"/>
      <c r="D692" s="79"/>
      <c r="E692" s="79"/>
      <c r="F692" s="79"/>
      <c r="G692" s="79"/>
    </row>
    <row r="693" spans="3:7" ht="15.75">
      <c r="C693" s="79"/>
      <c r="D693" s="79"/>
      <c r="E693" s="79"/>
      <c r="F693" s="79"/>
      <c r="G693" s="79"/>
    </row>
    <row r="694" spans="3:7" ht="15.75">
      <c r="C694" s="79"/>
      <c r="D694" s="79"/>
      <c r="E694" s="79"/>
      <c r="F694" s="79"/>
      <c r="G694" s="79"/>
    </row>
    <row r="695" spans="3:7" ht="15.75">
      <c r="C695" s="79"/>
      <c r="D695" s="79"/>
      <c r="E695" s="79"/>
      <c r="F695" s="79"/>
      <c r="G695" s="79"/>
    </row>
    <row r="696" spans="3:7" ht="15.75">
      <c r="C696" s="79"/>
      <c r="D696" s="79"/>
      <c r="E696" s="79"/>
      <c r="F696" s="79"/>
      <c r="G696" s="79"/>
    </row>
    <row r="697" spans="3:7" ht="15.75">
      <c r="C697" s="79"/>
      <c r="D697" s="79"/>
      <c r="E697" s="79"/>
      <c r="F697" s="79"/>
      <c r="G697" s="79"/>
    </row>
    <row r="698" spans="3:7" ht="15.75">
      <c r="C698" s="79"/>
      <c r="D698" s="79"/>
      <c r="E698" s="79"/>
      <c r="F698" s="79"/>
      <c r="G698" s="79"/>
    </row>
    <row r="699" spans="3:7" ht="15.75">
      <c r="C699" s="79"/>
      <c r="D699" s="79"/>
      <c r="E699" s="79"/>
      <c r="F699" s="79"/>
      <c r="G699" s="79"/>
    </row>
    <row r="700" spans="3:7" ht="15.75">
      <c r="C700" s="79"/>
      <c r="D700" s="79"/>
      <c r="E700" s="79"/>
      <c r="F700" s="79"/>
      <c r="G700" s="79"/>
    </row>
    <row r="701" spans="3:7" ht="15.75">
      <c r="C701" s="79"/>
      <c r="D701" s="79"/>
      <c r="E701" s="79"/>
      <c r="F701" s="79"/>
      <c r="G701" s="79"/>
    </row>
    <row r="702" spans="3:7" ht="15.75">
      <c r="C702" s="79"/>
      <c r="D702" s="79"/>
      <c r="E702" s="79"/>
      <c r="F702" s="79"/>
      <c r="G702" s="79"/>
    </row>
    <row r="703" spans="3:7" ht="15.75">
      <c r="C703" s="79"/>
      <c r="D703" s="79"/>
      <c r="E703" s="79"/>
      <c r="F703" s="79"/>
      <c r="G703" s="79"/>
    </row>
    <row r="704" spans="3:7" ht="15.75">
      <c r="C704" s="79"/>
      <c r="D704" s="79"/>
      <c r="E704" s="79"/>
      <c r="F704" s="79"/>
      <c r="G704" s="79"/>
    </row>
    <row r="705" spans="3:7" ht="15.75">
      <c r="C705" s="79"/>
      <c r="D705" s="79"/>
      <c r="E705" s="79"/>
      <c r="F705" s="79"/>
      <c r="G705" s="79"/>
    </row>
    <row r="706" spans="3:7" ht="15.75">
      <c r="C706" s="79"/>
      <c r="D706" s="79"/>
      <c r="E706" s="79"/>
      <c r="F706" s="79"/>
      <c r="G706" s="79"/>
    </row>
    <row r="707" spans="3:7" ht="15.75">
      <c r="C707" s="79"/>
      <c r="D707" s="79"/>
      <c r="E707" s="79"/>
      <c r="F707" s="79"/>
      <c r="G707" s="79"/>
    </row>
    <row r="708" spans="3:7" ht="15.75">
      <c r="C708" s="79"/>
      <c r="D708" s="79"/>
      <c r="E708" s="79"/>
      <c r="F708" s="79"/>
      <c r="G708" s="79"/>
    </row>
    <row r="709" spans="3:7" ht="15.75">
      <c r="C709" s="79"/>
      <c r="D709" s="79"/>
      <c r="E709" s="79"/>
      <c r="F709" s="79"/>
      <c r="G709" s="79"/>
    </row>
    <row r="710" spans="3:7" ht="15.75">
      <c r="C710" s="79"/>
      <c r="D710" s="79"/>
      <c r="E710" s="79"/>
      <c r="F710" s="79"/>
      <c r="G710" s="79"/>
    </row>
    <row r="711" spans="3:7" ht="15.75">
      <c r="C711" s="79"/>
      <c r="D711" s="79"/>
      <c r="E711" s="79"/>
      <c r="F711" s="79"/>
      <c r="G711" s="79"/>
    </row>
    <row r="712" spans="3:7" ht="15.75">
      <c r="C712" s="79"/>
      <c r="D712" s="79"/>
      <c r="E712" s="79"/>
      <c r="F712" s="79"/>
      <c r="G712" s="79"/>
    </row>
    <row r="713" spans="3:7" ht="15.75">
      <c r="C713" s="79"/>
      <c r="D713" s="79"/>
      <c r="E713" s="79"/>
      <c r="F713" s="79"/>
      <c r="G713" s="79"/>
    </row>
    <row r="714" spans="3:7" ht="15.75">
      <c r="C714" s="79"/>
      <c r="D714" s="79"/>
      <c r="E714" s="79"/>
      <c r="F714" s="79"/>
      <c r="G714" s="79"/>
    </row>
    <row r="715" spans="3:7" ht="15.75">
      <c r="C715" s="79"/>
      <c r="D715" s="79"/>
      <c r="E715" s="79"/>
      <c r="F715" s="79"/>
      <c r="G715" s="79"/>
    </row>
    <row r="716" spans="3:7" ht="15.75">
      <c r="C716" s="79"/>
      <c r="D716" s="79"/>
      <c r="E716" s="79"/>
      <c r="F716" s="79"/>
      <c r="G716" s="79"/>
    </row>
    <row r="717" spans="3:7" ht="15.75">
      <c r="C717" s="79"/>
      <c r="D717" s="79"/>
      <c r="E717" s="79"/>
      <c r="F717" s="79"/>
      <c r="G717" s="79"/>
    </row>
    <row r="718" spans="3:7" ht="15.75">
      <c r="C718" s="79"/>
      <c r="D718" s="79"/>
      <c r="E718" s="79"/>
      <c r="F718" s="79"/>
      <c r="G718" s="79"/>
    </row>
    <row r="719" spans="3:7" ht="15.75">
      <c r="C719" s="79"/>
      <c r="D719" s="79"/>
      <c r="E719" s="79"/>
      <c r="F719" s="79"/>
      <c r="G719" s="79"/>
    </row>
    <row r="720" spans="3:7" ht="15.75">
      <c r="C720" s="79"/>
      <c r="D720" s="79"/>
      <c r="E720" s="79"/>
      <c r="F720" s="79"/>
      <c r="G720" s="79"/>
    </row>
    <row r="721" spans="3:7" ht="15.75">
      <c r="C721" s="79"/>
      <c r="D721" s="79"/>
      <c r="E721" s="79"/>
      <c r="F721" s="79"/>
      <c r="G721" s="79"/>
    </row>
    <row r="722" spans="3:7" ht="15.75">
      <c r="C722" s="79"/>
      <c r="D722" s="79"/>
      <c r="E722" s="79"/>
      <c r="F722" s="79"/>
      <c r="G722" s="79"/>
    </row>
    <row r="723" spans="3:7" ht="15.75">
      <c r="C723" s="79"/>
      <c r="D723" s="79"/>
      <c r="E723" s="79"/>
      <c r="F723" s="79"/>
      <c r="G723" s="79"/>
    </row>
    <row r="724" spans="3:7" ht="15.75">
      <c r="C724" s="79"/>
      <c r="D724" s="79"/>
      <c r="E724" s="79"/>
      <c r="F724" s="79"/>
      <c r="G724" s="79"/>
    </row>
    <row r="725" spans="3:7" ht="15.75">
      <c r="C725" s="79"/>
      <c r="D725" s="79"/>
      <c r="E725" s="79"/>
      <c r="F725" s="79"/>
      <c r="G725" s="79"/>
    </row>
    <row r="726" spans="3:7" ht="15.75">
      <c r="C726" s="79"/>
      <c r="D726" s="79"/>
      <c r="E726" s="79"/>
      <c r="F726" s="79"/>
      <c r="G726" s="79"/>
    </row>
    <row r="727" spans="3:7" ht="15.75">
      <c r="C727" s="79"/>
      <c r="D727" s="79"/>
      <c r="E727" s="79"/>
      <c r="F727" s="79"/>
      <c r="G727" s="79"/>
    </row>
    <row r="728" spans="3:7" ht="15.75">
      <c r="C728" s="79"/>
      <c r="D728" s="79"/>
      <c r="E728" s="79"/>
      <c r="F728" s="79"/>
      <c r="G728" s="79"/>
    </row>
    <row r="729" spans="3:7" ht="15.75">
      <c r="C729" s="79"/>
      <c r="D729" s="79"/>
      <c r="E729" s="79"/>
      <c r="F729" s="79"/>
      <c r="G729" s="79"/>
    </row>
    <row r="730" spans="3:7" ht="15.75">
      <c r="C730" s="79"/>
      <c r="D730" s="79"/>
      <c r="E730" s="79"/>
      <c r="F730" s="79"/>
      <c r="G730" s="79"/>
    </row>
    <row r="731" spans="3:7" ht="15.75">
      <c r="C731" s="79"/>
      <c r="D731" s="79"/>
      <c r="E731" s="79"/>
      <c r="F731" s="79"/>
      <c r="G731" s="79"/>
    </row>
    <row r="732" spans="3:7" ht="15.75">
      <c r="C732" s="79"/>
      <c r="D732" s="79"/>
      <c r="E732" s="79"/>
      <c r="F732" s="79"/>
      <c r="G732" s="79"/>
    </row>
    <row r="733" spans="3:7" ht="15.75">
      <c r="C733" s="79"/>
      <c r="D733" s="79"/>
      <c r="E733" s="79"/>
      <c r="F733" s="79"/>
      <c r="G733" s="79"/>
    </row>
    <row r="734" spans="3:7" ht="15.75">
      <c r="C734" s="79"/>
      <c r="D734" s="79"/>
      <c r="E734" s="79"/>
      <c r="F734" s="79"/>
      <c r="G734" s="79"/>
    </row>
    <row r="735" spans="3:7" ht="15.75">
      <c r="C735" s="79"/>
      <c r="D735" s="79"/>
      <c r="E735" s="79"/>
      <c r="F735" s="79"/>
      <c r="G735" s="79"/>
    </row>
    <row r="736" spans="3:7" ht="15.75">
      <c r="C736" s="79"/>
      <c r="D736" s="79"/>
      <c r="E736" s="79"/>
      <c r="F736" s="79"/>
      <c r="G736" s="79"/>
    </row>
    <row r="737" spans="3:7" ht="15.75">
      <c r="C737" s="79"/>
      <c r="D737" s="79"/>
      <c r="E737" s="79"/>
      <c r="F737" s="79"/>
      <c r="G737" s="79"/>
    </row>
    <row r="738" spans="3:7" ht="15.75">
      <c r="C738" s="79"/>
      <c r="D738" s="79"/>
      <c r="E738" s="79"/>
      <c r="F738" s="79"/>
      <c r="G738" s="79"/>
    </row>
    <row r="739" spans="3:7" ht="15.75">
      <c r="C739" s="79"/>
      <c r="D739" s="79"/>
      <c r="E739" s="79"/>
      <c r="F739" s="79"/>
      <c r="G739" s="79"/>
    </row>
    <row r="740" spans="3:7" ht="15.75">
      <c r="C740" s="79"/>
      <c r="D740" s="79"/>
      <c r="E740" s="79"/>
      <c r="F740" s="79"/>
      <c r="G740" s="79"/>
    </row>
    <row r="741" spans="3:7" ht="15.75">
      <c r="C741" s="79"/>
      <c r="D741" s="79"/>
      <c r="E741" s="79"/>
      <c r="F741" s="79"/>
      <c r="G741" s="79"/>
    </row>
    <row r="742" spans="3:7" ht="15.75">
      <c r="C742" s="79"/>
      <c r="D742" s="79"/>
      <c r="E742" s="79"/>
      <c r="F742" s="79"/>
      <c r="G742" s="79"/>
    </row>
    <row r="743" spans="3:7" ht="15.75">
      <c r="C743" s="79"/>
      <c r="D743" s="79"/>
      <c r="E743" s="79"/>
      <c r="F743" s="79"/>
      <c r="G743" s="79"/>
    </row>
    <row r="744" spans="3:7" ht="15.75">
      <c r="C744" s="79"/>
      <c r="D744" s="79"/>
      <c r="E744" s="79"/>
      <c r="F744" s="79"/>
      <c r="G744" s="79"/>
    </row>
    <row r="745" spans="3:7" ht="15.75">
      <c r="C745" s="79"/>
      <c r="D745" s="79"/>
      <c r="E745" s="79"/>
      <c r="F745" s="79"/>
      <c r="G745" s="79"/>
    </row>
    <row r="746" spans="3:7" ht="15.75">
      <c r="C746" s="79"/>
      <c r="D746" s="79"/>
      <c r="E746" s="79"/>
      <c r="F746" s="79"/>
      <c r="G746" s="79"/>
    </row>
    <row r="747" spans="3:7" ht="15.75">
      <c r="C747" s="79"/>
      <c r="D747" s="79"/>
      <c r="E747" s="79"/>
      <c r="F747" s="79"/>
      <c r="G747" s="79"/>
    </row>
    <row r="748" spans="3:7" ht="15.75">
      <c r="C748" s="79"/>
      <c r="D748" s="79"/>
      <c r="E748" s="79"/>
      <c r="F748" s="79"/>
      <c r="G748" s="79"/>
    </row>
    <row r="749" spans="3:7" ht="15.75">
      <c r="C749" s="79"/>
      <c r="D749" s="79"/>
      <c r="E749" s="79"/>
      <c r="F749" s="79"/>
      <c r="G749" s="79"/>
    </row>
    <row r="750" spans="3:7" ht="15.75">
      <c r="C750" s="79"/>
      <c r="D750" s="79"/>
      <c r="E750" s="79"/>
      <c r="F750" s="79"/>
      <c r="G750" s="79"/>
    </row>
    <row r="751" spans="3:7" ht="15.75">
      <c r="C751" s="79"/>
      <c r="D751" s="79"/>
      <c r="E751" s="79"/>
      <c r="F751" s="79"/>
      <c r="G751" s="79"/>
    </row>
    <row r="752" spans="3:7" ht="15.75">
      <c r="C752" s="79"/>
      <c r="D752" s="79"/>
      <c r="E752" s="79"/>
      <c r="F752" s="79"/>
      <c r="G752" s="79"/>
    </row>
    <row r="753" spans="3:7" ht="15.75">
      <c r="C753" s="79"/>
      <c r="D753" s="79"/>
      <c r="E753" s="79"/>
      <c r="F753" s="79"/>
      <c r="G753" s="79"/>
    </row>
    <row r="754" spans="3:7" ht="15.75">
      <c r="C754" s="79"/>
      <c r="D754" s="79"/>
      <c r="E754" s="79"/>
      <c r="F754" s="79"/>
      <c r="G754" s="79"/>
    </row>
    <row r="755" spans="3:7" ht="15.75">
      <c r="C755" s="79"/>
      <c r="D755" s="79"/>
      <c r="E755" s="79"/>
      <c r="F755" s="79"/>
      <c r="G755" s="79"/>
    </row>
    <row r="756" spans="3:7" ht="15.75">
      <c r="C756" s="79"/>
      <c r="D756" s="79"/>
      <c r="E756" s="79"/>
      <c r="F756" s="79"/>
      <c r="G756" s="79"/>
    </row>
    <row r="757" spans="3:7" ht="15.75">
      <c r="C757" s="79"/>
      <c r="D757" s="79"/>
      <c r="E757" s="79"/>
      <c r="F757" s="79"/>
      <c r="G757" s="79"/>
    </row>
    <row r="758" spans="3:7" ht="15.75">
      <c r="C758" s="79"/>
      <c r="D758" s="79"/>
      <c r="E758" s="79"/>
      <c r="F758" s="79"/>
      <c r="G758" s="79"/>
    </row>
    <row r="759" spans="3:7" ht="15.75">
      <c r="C759" s="79"/>
      <c r="D759" s="79"/>
      <c r="E759" s="79"/>
      <c r="F759" s="79"/>
      <c r="G759" s="79"/>
    </row>
    <row r="760" spans="3:7" ht="15.75">
      <c r="C760" s="79"/>
      <c r="D760" s="79"/>
      <c r="E760" s="79"/>
      <c r="F760" s="79"/>
      <c r="G760" s="79"/>
    </row>
    <row r="761" spans="3:7" ht="15.75">
      <c r="C761" s="79"/>
      <c r="D761" s="79"/>
      <c r="E761" s="79"/>
      <c r="F761" s="79"/>
      <c r="G761" s="79"/>
    </row>
    <row r="762" spans="3:7" ht="15.75">
      <c r="C762" s="79"/>
      <c r="D762" s="79"/>
      <c r="E762" s="79"/>
      <c r="F762" s="79"/>
      <c r="G762" s="79"/>
    </row>
    <row r="763" spans="3:7" ht="15.75">
      <c r="C763" s="79"/>
      <c r="D763" s="79"/>
      <c r="E763" s="79"/>
      <c r="F763" s="79"/>
      <c r="G763" s="79"/>
    </row>
    <row r="764" spans="3:7" ht="15.75">
      <c r="C764" s="79"/>
      <c r="D764" s="79"/>
      <c r="E764" s="79"/>
      <c r="F764" s="79"/>
      <c r="G764" s="79"/>
    </row>
    <row r="765" spans="3:7" ht="15.75">
      <c r="C765" s="79"/>
      <c r="D765" s="79"/>
      <c r="E765" s="79"/>
      <c r="F765" s="79"/>
      <c r="G765" s="79"/>
    </row>
    <row r="766" spans="3:7" ht="15.75">
      <c r="C766" s="79"/>
      <c r="D766" s="79"/>
      <c r="E766" s="79"/>
      <c r="F766" s="79"/>
      <c r="G766" s="79"/>
    </row>
    <row r="767" spans="3:7" ht="15.75">
      <c r="C767" s="79"/>
      <c r="D767" s="79"/>
      <c r="E767" s="79"/>
      <c r="F767" s="79"/>
      <c r="G767" s="79"/>
    </row>
    <row r="768" spans="3:7" ht="15.75">
      <c r="C768" s="79"/>
      <c r="D768" s="79"/>
      <c r="E768" s="79"/>
      <c r="F768" s="79"/>
      <c r="G768" s="79"/>
    </row>
    <row r="769" spans="3:7" ht="15.75">
      <c r="C769" s="79"/>
      <c r="D769" s="79"/>
      <c r="E769" s="79"/>
      <c r="F769" s="79"/>
      <c r="G769" s="79"/>
    </row>
    <row r="770" spans="3:7" ht="15.75">
      <c r="C770" s="79"/>
      <c r="D770" s="79"/>
      <c r="E770" s="79"/>
      <c r="F770" s="79"/>
      <c r="G770" s="79"/>
    </row>
    <row r="771" spans="3:7" ht="15.75">
      <c r="C771" s="79"/>
      <c r="D771" s="79"/>
      <c r="E771" s="79"/>
      <c r="F771" s="79"/>
      <c r="G771" s="79"/>
    </row>
    <row r="772" spans="3:7" ht="15.75">
      <c r="C772" s="79"/>
      <c r="D772" s="79"/>
      <c r="E772" s="79"/>
      <c r="F772" s="79"/>
      <c r="G772" s="79"/>
    </row>
    <row r="773" spans="3:7" ht="15.75">
      <c r="C773" s="79"/>
      <c r="D773" s="79"/>
      <c r="E773" s="79"/>
      <c r="F773" s="79"/>
      <c r="G773" s="79"/>
    </row>
    <row r="774" spans="3:7" ht="15.75">
      <c r="C774" s="79"/>
      <c r="D774" s="79"/>
      <c r="E774" s="79"/>
      <c r="F774" s="79"/>
      <c r="G774" s="79"/>
    </row>
    <row r="775" spans="3:7" ht="15.75">
      <c r="C775" s="79"/>
      <c r="D775" s="79"/>
      <c r="E775" s="79"/>
      <c r="F775" s="79"/>
      <c r="G775" s="79"/>
    </row>
    <row r="776" spans="3:7" ht="15.75">
      <c r="C776" s="79"/>
      <c r="D776" s="79"/>
      <c r="E776" s="79"/>
      <c r="F776" s="79"/>
      <c r="G776" s="79"/>
    </row>
    <row r="777" spans="3:7" ht="15.75">
      <c r="C777" s="79"/>
      <c r="D777" s="79"/>
      <c r="E777" s="79"/>
      <c r="F777" s="79"/>
      <c r="G777" s="79"/>
    </row>
    <row r="778" spans="3:7" ht="15.75">
      <c r="C778" s="79"/>
      <c r="D778" s="79"/>
      <c r="E778" s="79"/>
      <c r="F778" s="79"/>
      <c r="G778" s="79"/>
    </row>
    <row r="779" spans="3:7" ht="15.75">
      <c r="C779" s="79"/>
      <c r="D779" s="79"/>
      <c r="E779" s="79"/>
      <c r="F779" s="79"/>
      <c r="G779" s="79"/>
    </row>
    <row r="780" spans="3:7" ht="15.75">
      <c r="C780" s="79"/>
      <c r="D780" s="79"/>
      <c r="E780" s="79"/>
      <c r="F780" s="79"/>
      <c r="G780" s="79"/>
    </row>
    <row r="781" spans="3:7" ht="15.75">
      <c r="C781" s="79"/>
      <c r="D781" s="79"/>
      <c r="E781" s="79"/>
      <c r="F781" s="79"/>
      <c r="G781" s="79"/>
    </row>
    <row r="782" spans="3:7" ht="15.75">
      <c r="C782" s="79"/>
      <c r="D782" s="79"/>
      <c r="E782" s="79"/>
      <c r="F782" s="79"/>
      <c r="G782" s="79"/>
    </row>
    <row r="783" spans="3:7" ht="15.75">
      <c r="C783" s="79"/>
      <c r="D783" s="79"/>
      <c r="E783" s="79"/>
      <c r="F783" s="79"/>
      <c r="G783" s="79"/>
    </row>
    <row r="784" spans="3:7" ht="15.75">
      <c r="C784" s="79"/>
      <c r="D784" s="79"/>
      <c r="E784" s="79"/>
      <c r="F784" s="79"/>
      <c r="G784" s="79"/>
    </row>
    <row r="785" spans="3:7" ht="15.75">
      <c r="C785" s="79"/>
      <c r="D785" s="79"/>
      <c r="E785" s="79"/>
      <c r="F785" s="79"/>
      <c r="G785" s="79"/>
    </row>
    <row r="786" spans="3:7" ht="15.75">
      <c r="C786" s="79"/>
      <c r="D786" s="79"/>
      <c r="E786" s="79"/>
      <c r="F786" s="79"/>
      <c r="G786" s="79"/>
    </row>
    <row r="787" spans="3:7" ht="15.75">
      <c r="C787" s="79"/>
      <c r="D787" s="79"/>
      <c r="E787" s="79"/>
      <c r="F787" s="79"/>
      <c r="G787" s="79"/>
    </row>
    <row r="788" spans="3:7" ht="15.75">
      <c r="C788" s="79"/>
      <c r="D788" s="79"/>
      <c r="E788" s="79"/>
      <c r="F788" s="79"/>
      <c r="G788" s="79"/>
    </row>
    <row r="789" spans="3:7" ht="15.75">
      <c r="C789" s="79"/>
      <c r="D789" s="79"/>
      <c r="E789" s="79"/>
      <c r="F789" s="79"/>
      <c r="G789" s="79"/>
    </row>
    <row r="790" spans="3:7" ht="15.75">
      <c r="C790" s="79"/>
      <c r="D790" s="79"/>
      <c r="E790" s="79"/>
      <c r="F790" s="79"/>
      <c r="G790" s="79"/>
    </row>
    <row r="791" spans="3:7" ht="15.75">
      <c r="C791" s="79"/>
      <c r="D791" s="79"/>
      <c r="E791" s="79"/>
      <c r="F791" s="79"/>
      <c r="G791" s="79"/>
    </row>
    <row r="792" spans="3:7" ht="15.75">
      <c r="C792" s="79"/>
      <c r="D792" s="79"/>
      <c r="E792" s="79"/>
      <c r="F792" s="79"/>
      <c r="G792" s="79"/>
    </row>
    <row r="793" spans="3:7" ht="15.75">
      <c r="C793" s="79"/>
      <c r="D793" s="79"/>
      <c r="E793" s="79"/>
      <c r="F793" s="79"/>
      <c r="G793" s="79"/>
    </row>
    <row r="794" spans="3:7" ht="15.75">
      <c r="C794" s="79"/>
      <c r="D794" s="79"/>
      <c r="E794" s="79"/>
      <c r="F794" s="79"/>
      <c r="G794" s="79"/>
    </row>
    <row r="795" spans="3:7" ht="15.75">
      <c r="C795" s="79"/>
      <c r="D795" s="79"/>
      <c r="E795" s="79"/>
      <c r="F795" s="79"/>
      <c r="G795" s="79"/>
    </row>
    <row r="796" spans="3:7" ht="15.75">
      <c r="C796" s="79"/>
      <c r="D796" s="79"/>
      <c r="E796" s="79"/>
      <c r="F796" s="79"/>
      <c r="G796" s="79"/>
    </row>
    <row r="797" spans="3:7" ht="15.75">
      <c r="C797" s="79"/>
      <c r="D797" s="79"/>
      <c r="E797" s="79"/>
      <c r="F797" s="79"/>
      <c r="G797" s="79"/>
    </row>
    <row r="798" spans="3:7" ht="15.75">
      <c r="C798" s="79"/>
      <c r="D798" s="79"/>
      <c r="E798" s="79"/>
      <c r="F798" s="79"/>
      <c r="G798" s="79"/>
    </row>
    <row r="799" spans="3:7" ht="15.75">
      <c r="C799" s="79"/>
      <c r="D799" s="79"/>
      <c r="E799" s="79"/>
      <c r="F799" s="79"/>
      <c r="G799" s="79"/>
    </row>
    <row r="800" spans="3:7" ht="15.75">
      <c r="C800" s="79"/>
      <c r="D800" s="79"/>
      <c r="E800" s="79"/>
      <c r="F800" s="79"/>
      <c r="G800" s="79"/>
    </row>
    <row r="801" spans="3:7" ht="15.75">
      <c r="C801" s="79"/>
      <c r="D801" s="79"/>
      <c r="E801" s="79"/>
      <c r="F801" s="79"/>
      <c r="G801" s="79"/>
    </row>
    <row r="802" spans="3:7" ht="15.75">
      <c r="C802" s="79"/>
      <c r="D802" s="79"/>
      <c r="E802" s="79"/>
      <c r="F802" s="79"/>
      <c r="G802" s="79"/>
    </row>
    <row r="803" spans="3:7" ht="15.75">
      <c r="C803" s="79"/>
      <c r="D803" s="79"/>
      <c r="E803" s="79"/>
      <c r="F803" s="79"/>
      <c r="G803" s="79"/>
    </row>
    <row r="804" spans="3:7" ht="15.75">
      <c r="C804" s="79"/>
      <c r="D804" s="79"/>
      <c r="E804" s="79"/>
      <c r="F804" s="79"/>
      <c r="G804" s="79"/>
    </row>
    <row r="805" spans="3:7" ht="15.75">
      <c r="C805" s="79"/>
      <c r="D805" s="79"/>
      <c r="E805" s="79"/>
      <c r="F805" s="79"/>
      <c r="G805" s="79"/>
    </row>
    <row r="806" spans="3:7" ht="15.75">
      <c r="C806" s="79"/>
      <c r="D806" s="79"/>
      <c r="E806" s="79"/>
      <c r="F806" s="79"/>
      <c r="G806" s="79"/>
    </row>
    <row r="807" spans="3:7" ht="15.75">
      <c r="C807" s="79"/>
      <c r="D807" s="79"/>
      <c r="E807" s="79"/>
      <c r="F807" s="79"/>
      <c r="G807" s="79"/>
    </row>
    <row r="808" spans="3:7" ht="15.75">
      <c r="C808" s="79"/>
      <c r="D808" s="79"/>
      <c r="E808" s="79"/>
      <c r="F808" s="79"/>
      <c r="G808" s="79"/>
    </row>
    <row r="809" spans="3:7" ht="15.75">
      <c r="C809" s="79"/>
      <c r="D809" s="79"/>
      <c r="E809" s="79"/>
      <c r="F809" s="79"/>
      <c r="G809" s="79"/>
    </row>
    <row r="810" spans="3:7" ht="15.75">
      <c r="C810" s="79"/>
      <c r="D810" s="79"/>
      <c r="E810" s="79"/>
      <c r="F810" s="79"/>
      <c r="G810" s="79"/>
    </row>
    <row r="811" spans="3:7" ht="15.75">
      <c r="C811" s="79"/>
      <c r="D811" s="79"/>
      <c r="E811" s="79"/>
      <c r="F811" s="79"/>
      <c r="G811" s="79"/>
    </row>
    <row r="812" spans="3:7" ht="15.75">
      <c r="C812" s="79"/>
      <c r="D812" s="79"/>
      <c r="E812" s="79"/>
      <c r="F812" s="79"/>
      <c r="G812" s="79"/>
    </row>
    <row r="813" spans="3:7" ht="15.75">
      <c r="C813" s="79"/>
      <c r="D813" s="79"/>
      <c r="E813" s="79"/>
      <c r="F813" s="79"/>
      <c r="G813" s="79"/>
    </row>
    <row r="814" spans="3:7" ht="15.75">
      <c r="C814" s="79"/>
      <c r="D814" s="79"/>
      <c r="E814" s="79"/>
      <c r="F814" s="79"/>
      <c r="G814" s="79"/>
    </row>
    <row r="815" spans="3:7" ht="15.75">
      <c r="C815" s="79"/>
      <c r="D815" s="79"/>
      <c r="E815" s="79"/>
      <c r="F815" s="79"/>
      <c r="G815" s="79"/>
    </row>
    <row r="816" spans="3:7" ht="15.75">
      <c r="C816" s="79"/>
      <c r="D816" s="79"/>
      <c r="E816" s="79"/>
      <c r="F816" s="79"/>
      <c r="G816" s="79"/>
    </row>
    <row r="817" spans="3:7" ht="15.75">
      <c r="C817" s="79"/>
      <c r="D817" s="79"/>
      <c r="E817" s="79"/>
      <c r="F817" s="79"/>
      <c r="G817" s="79"/>
    </row>
    <row r="818" spans="3:7" ht="15.75">
      <c r="C818" s="79"/>
      <c r="D818" s="79"/>
      <c r="E818" s="79"/>
      <c r="F818" s="79"/>
      <c r="G818" s="79"/>
    </row>
    <row r="819" spans="3:7" ht="15.75">
      <c r="C819" s="79"/>
      <c r="D819" s="79"/>
      <c r="E819" s="79"/>
      <c r="F819" s="79"/>
      <c r="G819" s="79"/>
    </row>
    <row r="820" spans="3:7" ht="15.75">
      <c r="C820" s="79"/>
      <c r="D820" s="79"/>
      <c r="E820" s="79"/>
      <c r="F820" s="79"/>
      <c r="G820" s="79"/>
    </row>
    <row r="821" spans="3:7" ht="15.75">
      <c r="C821" s="79"/>
      <c r="D821" s="79"/>
      <c r="E821" s="79"/>
      <c r="F821" s="79"/>
      <c r="G821" s="79"/>
    </row>
    <row r="822" spans="3:7" ht="15.75">
      <c r="C822" s="79"/>
      <c r="D822" s="79"/>
      <c r="E822" s="79"/>
      <c r="F822" s="79"/>
      <c r="G822" s="79"/>
    </row>
    <row r="823" spans="3:7" ht="15.75">
      <c r="C823" s="79"/>
      <c r="D823" s="79"/>
      <c r="E823" s="79"/>
      <c r="F823" s="79"/>
      <c r="G823" s="79"/>
    </row>
    <row r="824" spans="3:7" ht="15.75">
      <c r="C824" s="79"/>
      <c r="D824" s="79"/>
      <c r="E824" s="79"/>
      <c r="F824" s="79"/>
      <c r="G824" s="79"/>
    </row>
    <row r="825" spans="3:7" ht="15.75">
      <c r="C825" s="79"/>
      <c r="D825" s="79"/>
      <c r="E825" s="79"/>
      <c r="F825" s="79"/>
      <c r="G825" s="79"/>
    </row>
    <row r="826" spans="3:7" ht="15.75">
      <c r="C826" s="79"/>
      <c r="D826" s="79"/>
      <c r="E826" s="79"/>
      <c r="F826" s="79"/>
      <c r="G826" s="79"/>
    </row>
    <row r="827" spans="3:7" ht="15.75">
      <c r="C827" s="79"/>
      <c r="D827" s="79"/>
      <c r="E827" s="79"/>
      <c r="F827" s="79"/>
      <c r="G827" s="79"/>
    </row>
    <row r="828" spans="3:7" ht="15.75">
      <c r="C828" s="79"/>
      <c r="D828" s="79"/>
      <c r="E828" s="79"/>
      <c r="F828" s="79"/>
      <c r="G828" s="79"/>
    </row>
    <row r="829" spans="3:7" ht="15.75">
      <c r="C829" s="79"/>
      <c r="D829" s="79"/>
      <c r="E829" s="79"/>
      <c r="F829" s="79"/>
      <c r="G829" s="79"/>
    </row>
    <row r="830" spans="3:7" ht="15.75">
      <c r="C830" s="79"/>
      <c r="D830" s="79"/>
      <c r="E830" s="79"/>
      <c r="F830" s="79"/>
      <c r="G830" s="79"/>
    </row>
    <row r="831" spans="3:7" ht="15.75">
      <c r="C831" s="79"/>
      <c r="D831" s="79"/>
      <c r="E831" s="79"/>
      <c r="F831" s="79"/>
      <c r="G831" s="79"/>
    </row>
    <row r="832" spans="3:7" ht="15.75">
      <c r="C832" s="79"/>
      <c r="D832" s="79"/>
      <c r="E832" s="79"/>
      <c r="F832" s="79"/>
      <c r="G832" s="79"/>
    </row>
    <row r="833" spans="3:7" ht="15.75">
      <c r="C833" s="79"/>
      <c r="D833" s="79"/>
      <c r="E833" s="79"/>
      <c r="F833" s="79"/>
      <c r="G833" s="79"/>
    </row>
    <row r="834" spans="3:7" ht="15.75">
      <c r="C834" s="79"/>
      <c r="D834" s="79"/>
      <c r="E834" s="79"/>
      <c r="F834" s="79"/>
      <c r="G834" s="79"/>
    </row>
    <row r="835" spans="3:7" ht="15.75">
      <c r="C835" s="79"/>
      <c r="D835" s="79"/>
      <c r="E835" s="79"/>
      <c r="F835" s="79"/>
      <c r="G835" s="79"/>
    </row>
    <row r="836" spans="3:7" ht="15.75">
      <c r="C836" s="79"/>
      <c r="D836" s="79"/>
      <c r="E836" s="79"/>
      <c r="F836" s="79"/>
      <c r="G836" s="79"/>
    </row>
    <row r="837" spans="3:7" ht="15.75">
      <c r="C837" s="79"/>
      <c r="D837" s="79"/>
      <c r="E837" s="79"/>
      <c r="F837" s="79"/>
      <c r="G837" s="79"/>
    </row>
    <row r="838" spans="3:7" ht="15.75">
      <c r="C838" s="79"/>
      <c r="D838" s="79"/>
      <c r="E838" s="79"/>
      <c r="F838" s="79"/>
      <c r="G838" s="79"/>
    </row>
    <row r="839" spans="3:7" ht="15.75">
      <c r="C839" s="79"/>
      <c r="D839" s="79"/>
      <c r="E839" s="79"/>
      <c r="F839" s="79"/>
      <c r="G839" s="79"/>
    </row>
    <row r="840" spans="3:7" ht="15.75">
      <c r="C840" s="79"/>
      <c r="D840" s="79"/>
      <c r="E840" s="79"/>
      <c r="F840" s="79"/>
      <c r="G840" s="79"/>
    </row>
    <row r="841" spans="3:7" ht="15.75">
      <c r="C841" s="79"/>
      <c r="D841" s="79"/>
      <c r="E841" s="79"/>
      <c r="F841" s="79"/>
      <c r="G841" s="79"/>
    </row>
    <row r="842" spans="3:7" ht="15.75">
      <c r="C842" s="79"/>
      <c r="D842" s="79"/>
      <c r="E842" s="79"/>
      <c r="F842" s="79"/>
      <c r="G842" s="79"/>
    </row>
    <row r="843" spans="3:7" ht="15.75">
      <c r="C843" s="79"/>
      <c r="D843" s="79"/>
      <c r="E843" s="79"/>
      <c r="F843" s="79"/>
      <c r="G843" s="79"/>
    </row>
    <row r="844" spans="3:7" ht="15.75">
      <c r="C844" s="79"/>
      <c r="D844" s="79"/>
      <c r="E844" s="79"/>
      <c r="F844" s="79"/>
      <c r="G844" s="79"/>
    </row>
    <row r="845" spans="3:7" ht="15.75">
      <c r="C845" s="79"/>
      <c r="D845" s="79"/>
      <c r="E845" s="79"/>
      <c r="F845" s="79"/>
      <c r="G845" s="79"/>
    </row>
    <row r="846" spans="3:7" ht="15.75">
      <c r="C846" s="79"/>
      <c r="D846" s="79"/>
      <c r="E846" s="79"/>
      <c r="F846" s="79"/>
      <c r="G846" s="79"/>
    </row>
    <row r="847" spans="3:7" ht="15.75">
      <c r="C847" s="79"/>
      <c r="D847" s="79"/>
      <c r="E847" s="79"/>
      <c r="F847" s="79"/>
      <c r="G847" s="79"/>
    </row>
    <row r="848" spans="3:7" ht="15.75">
      <c r="C848" s="79"/>
      <c r="D848" s="79"/>
      <c r="E848" s="79"/>
      <c r="F848" s="79"/>
      <c r="G848" s="79"/>
    </row>
    <row r="849" spans="3:7" ht="15.75">
      <c r="C849" s="79"/>
      <c r="D849" s="79"/>
      <c r="E849" s="79"/>
      <c r="F849" s="79"/>
      <c r="G849" s="79"/>
    </row>
    <row r="850" spans="3:7" ht="15.75">
      <c r="C850" s="79"/>
      <c r="D850" s="79"/>
      <c r="E850" s="79"/>
      <c r="F850" s="79"/>
      <c r="G850" s="79"/>
    </row>
    <row r="851" spans="3:7" ht="15.75">
      <c r="C851" s="79"/>
      <c r="D851" s="79"/>
      <c r="E851" s="79"/>
      <c r="F851" s="79"/>
      <c r="G851" s="79"/>
    </row>
    <row r="852" spans="3:7" ht="15.75">
      <c r="C852" s="79"/>
      <c r="D852" s="79"/>
      <c r="E852" s="79"/>
      <c r="F852" s="79"/>
      <c r="G852" s="79"/>
    </row>
    <row r="853" spans="3:7" ht="15.75">
      <c r="C853" s="79"/>
      <c r="D853" s="79"/>
      <c r="E853" s="79"/>
      <c r="F853" s="79"/>
      <c r="G853" s="79"/>
    </row>
    <row r="854" spans="3:7" ht="15.75">
      <c r="C854" s="79"/>
      <c r="D854" s="79"/>
      <c r="E854" s="79"/>
      <c r="F854" s="79"/>
      <c r="G854" s="79"/>
    </row>
    <row r="855" spans="3:7" ht="15.75">
      <c r="C855" s="79"/>
      <c r="D855" s="79"/>
      <c r="E855" s="79"/>
      <c r="F855" s="79"/>
      <c r="G855" s="79"/>
    </row>
    <row r="856" spans="3:7" ht="15.75">
      <c r="C856" s="79"/>
      <c r="D856" s="79"/>
      <c r="E856" s="79"/>
      <c r="F856" s="79"/>
      <c r="G856" s="79"/>
    </row>
    <row r="857" spans="3:7" ht="15.75">
      <c r="C857" s="79"/>
      <c r="D857" s="79"/>
      <c r="E857" s="79"/>
      <c r="F857" s="79"/>
      <c r="G857" s="79"/>
    </row>
    <row r="858" spans="3:7" ht="15.75">
      <c r="C858" s="79"/>
      <c r="D858" s="79"/>
      <c r="E858" s="79"/>
      <c r="F858" s="79"/>
      <c r="G858" s="79"/>
    </row>
    <row r="859" spans="3:7" ht="15.75">
      <c r="C859" s="79"/>
      <c r="D859" s="79"/>
      <c r="E859" s="79"/>
      <c r="F859" s="79"/>
      <c r="G859" s="79"/>
    </row>
    <row r="860" spans="3:7" ht="15.75">
      <c r="C860" s="79"/>
      <c r="D860" s="79"/>
      <c r="E860" s="79"/>
      <c r="F860" s="79"/>
      <c r="G860" s="79"/>
    </row>
    <row r="861" spans="3:7" ht="15.75">
      <c r="C861" s="79"/>
      <c r="D861" s="79"/>
      <c r="E861" s="79"/>
      <c r="F861" s="79"/>
      <c r="G861" s="79"/>
    </row>
    <row r="862" spans="3:7" ht="15.75">
      <c r="C862" s="79"/>
      <c r="D862" s="79"/>
      <c r="E862" s="79"/>
      <c r="F862" s="79"/>
      <c r="G862" s="79"/>
    </row>
    <row r="863" spans="3:7" ht="15.75">
      <c r="C863" s="79"/>
      <c r="D863" s="79"/>
      <c r="E863" s="79"/>
      <c r="F863" s="79"/>
      <c r="G863" s="79"/>
    </row>
    <row r="864" spans="3:7" ht="15.75">
      <c r="C864" s="79"/>
      <c r="D864" s="79"/>
      <c r="E864" s="79"/>
      <c r="F864" s="79"/>
      <c r="G864" s="79"/>
    </row>
    <row r="865" spans="3:7" ht="15.75">
      <c r="C865" s="79"/>
      <c r="D865" s="79"/>
      <c r="E865" s="79"/>
      <c r="F865" s="79"/>
      <c r="G865" s="79"/>
    </row>
    <row r="866" spans="3:7" ht="15.75">
      <c r="C866" s="79"/>
      <c r="D866" s="79"/>
      <c r="E866" s="79"/>
      <c r="F866" s="79"/>
      <c r="G866" s="79"/>
    </row>
    <row r="867" spans="3:7" ht="15.75">
      <c r="C867" s="79"/>
      <c r="D867" s="79"/>
      <c r="E867" s="79"/>
      <c r="F867" s="79"/>
      <c r="G867" s="79"/>
    </row>
    <row r="868" spans="3:7" ht="15.75">
      <c r="C868" s="79"/>
      <c r="D868" s="79"/>
      <c r="E868" s="79"/>
      <c r="F868" s="79"/>
      <c r="G868" s="79"/>
    </row>
    <row r="869" spans="3:7" ht="15.75">
      <c r="C869" s="79"/>
      <c r="D869" s="79"/>
      <c r="E869" s="79"/>
      <c r="F869" s="79"/>
      <c r="G869" s="79"/>
    </row>
    <row r="870" spans="3:7" ht="15.75">
      <c r="C870" s="79"/>
      <c r="D870" s="79"/>
      <c r="E870" s="79"/>
      <c r="F870" s="79"/>
      <c r="G870" s="79"/>
    </row>
    <row r="871" spans="3:7" ht="15.75">
      <c r="C871" s="79"/>
      <c r="D871" s="79"/>
      <c r="E871" s="79"/>
      <c r="F871" s="79"/>
      <c r="G871" s="79"/>
    </row>
    <row r="872" spans="3:7" ht="15.75">
      <c r="C872" s="79"/>
      <c r="D872" s="79"/>
      <c r="E872" s="79"/>
      <c r="F872" s="79"/>
      <c r="G872" s="79"/>
    </row>
    <row r="873" spans="3:7" ht="15.75">
      <c r="C873" s="79"/>
      <c r="D873" s="79"/>
      <c r="E873" s="79"/>
      <c r="F873" s="79"/>
      <c r="G873" s="79"/>
    </row>
    <row r="874" spans="3:7" ht="15.75">
      <c r="C874" s="79"/>
      <c r="D874" s="79"/>
      <c r="E874" s="79"/>
      <c r="F874" s="79"/>
      <c r="G874" s="79"/>
    </row>
    <row r="875" spans="3:7" ht="15.75">
      <c r="C875" s="79"/>
      <c r="D875" s="79"/>
      <c r="E875" s="79"/>
      <c r="F875" s="79"/>
      <c r="G875" s="79"/>
    </row>
    <row r="876" spans="3:7" ht="15.75">
      <c r="C876" s="79"/>
      <c r="D876" s="79"/>
      <c r="E876" s="79"/>
      <c r="F876" s="79"/>
      <c r="G876" s="79"/>
    </row>
    <row r="877" spans="3:7" ht="15.75">
      <c r="C877" s="79"/>
      <c r="D877" s="79"/>
      <c r="E877" s="79"/>
      <c r="F877" s="79"/>
      <c r="G877" s="79"/>
    </row>
    <row r="878" spans="3:7" ht="15.75">
      <c r="C878" s="79"/>
      <c r="D878" s="79"/>
      <c r="E878" s="79"/>
      <c r="F878" s="79"/>
      <c r="G878" s="79"/>
    </row>
    <row r="879" spans="3:7" ht="15.75">
      <c r="C879" s="79"/>
      <c r="D879" s="79"/>
      <c r="E879" s="79"/>
      <c r="F879" s="79"/>
      <c r="G879" s="79"/>
    </row>
    <row r="880" spans="3:7" ht="15.75">
      <c r="C880" s="79"/>
      <c r="D880" s="79"/>
      <c r="E880" s="79"/>
      <c r="F880" s="79"/>
      <c r="G880" s="79"/>
    </row>
    <row r="881" spans="3:7" ht="15.75">
      <c r="C881" s="79"/>
      <c r="D881" s="79"/>
      <c r="E881" s="79"/>
      <c r="F881" s="79"/>
      <c r="G881" s="79"/>
    </row>
    <row r="882" spans="3:7" ht="15.75">
      <c r="C882" s="79"/>
      <c r="D882" s="79"/>
      <c r="E882" s="79"/>
      <c r="F882" s="79"/>
      <c r="G882" s="79"/>
    </row>
    <row r="883" spans="3:7" ht="15.75">
      <c r="C883" s="79"/>
      <c r="D883" s="79"/>
      <c r="E883" s="79"/>
      <c r="F883" s="79"/>
      <c r="G883" s="79"/>
    </row>
    <row r="884" spans="3:7" ht="15.75">
      <c r="C884" s="79"/>
      <c r="D884" s="79"/>
      <c r="E884" s="79"/>
      <c r="F884" s="79"/>
      <c r="G884" s="79"/>
    </row>
    <row r="885" spans="3:7" ht="15.75">
      <c r="C885" s="79"/>
      <c r="D885" s="79"/>
      <c r="E885" s="79"/>
      <c r="F885" s="79"/>
      <c r="G885" s="79"/>
    </row>
    <row r="886" spans="3:7" ht="15.75">
      <c r="C886" s="79"/>
      <c r="D886" s="79"/>
      <c r="E886" s="79"/>
      <c r="F886" s="79"/>
      <c r="G886" s="79"/>
    </row>
    <row r="887" spans="3:7" ht="15.75">
      <c r="C887" s="79"/>
      <c r="D887" s="79"/>
      <c r="E887" s="79"/>
      <c r="F887" s="79"/>
      <c r="G887" s="79"/>
    </row>
    <row r="888" spans="3:7" ht="15.75">
      <c r="C888" s="79"/>
      <c r="D888" s="79"/>
      <c r="E888" s="79"/>
      <c r="F888" s="79"/>
      <c r="G888" s="79"/>
    </row>
    <row r="889" spans="3:7" ht="15.75">
      <c r="C889" s="79"/>
      <c r="D889" s="79"/>
      <c r="E889" s="79"/>
      <c r="F889" s="79"/>
      <c r="G889" s="79"/>
    </row>
    <row r="890" spans="3:7" ht="15.75">
      <c r="C890" s="79"/>
      <c r="D890" s="79"/>
      <c r="E890" s="79"/>
      <c r="F890" s="79"/>
      <c r="G890" s="79"/>
    </row>
    <row r="891" spans="3:7" ht="15.75">
      <c r="C891" s="79"/>
      <c r="D891" s="79"/>
      <c r="E891" s="79"/>
      <c r="F891" s="79"/>
      <c r="G891" s="79"/>
    </row>
    <row r="892" spans="3:7" ht="15.75">
      <c r="C892" s="79"/>
      <c r="D892" s="79"/>
      <c r="E892" s="79"/>
      <c r="F892" s="79"/>
      <c r="G892" s="79"/>
    </row>
    <row r="893" spans="3:7" ht="15.75">
      <c r="C893" s="79"/>
      <c r="D893" s="79"/>
      <c r="E893" s="79"/>
      <c r="F893" s="79"/>
      <c r="G893" s="79"/>
    </row>
    <row r="894" spans="3:7" ht="15.75">
      <c r="C894" s="79"/>
      <c r="D894" s="79"/>
      <c r="E894" s="79"/>
      <c r="F894" s="79"/>
      <c r="G894" s="79"/>
    </row>
    <row r="895" spans="3:7" ht="15.75">
      <c r="C895" s="79"/>
      <c r="D895" s="79"/>
      <c r="E895" s="79"/>
      <c r="F895" s="79"/>
      <c r="G895" s="79"/>
    </row>
    <row r="896" spans="3:7" ht="15.75">
      <c r="C896" s="79"/>
      <c r="D896" s="79"/>
      <c r="E896" s="79"/>
      <c r="F896" s="79"/>
      <c r="G896" s="79"/>
    </row>
    <row r="897" spans="3:7" ht="15.75">
      <c r="C897" s="79"/>
      <c r="D897" s="79"/>
      <c r="E897" s="79"/>
      <c r="F897" s="79"/>
      <c r="G897" s="79"/>
    </row>
    <row r="898" spans="3:7" ht="15.75">
      <c r="C898" s="79"/>
      <c r="D898" s="79"/>
      <c r="E898" s="79"/>
      <c r="F898" s="79"/>
      <c r="G898" s="79"/>
    </row>
    <row r="899" spans="3:7" ht="15.75">
      <c r="C899" s="79"/>
      <c r="D899" s="79"/>
      <c r="E899" s="79"/>
      <c r="F899" s="79"/>
      <c r="G899" s="79"/>
    </row>
    <row r="900" spans="3:7" ht="15.75">
      <c r="C900" s="79"/>
      <c r="D900" s="79"/>
      <c r="E900" s="79"/>
      <c r="F900" s="79"/>
      <c r="G900" s="79"/>
    </row>
    <row r="901" spans="3:7" ht="15.75">
      <c r="C901" s="79"/>
      <c r="D901" s="79"/>
      <c r="E901" s="79"/>
      <c r="F901" s="79"/>
      <c r="G901" s="79"/>
    </row>
    <row r="902" spans="3:7" ht="15.75">
      <c r="C902" s="79"/>
      <c r="D902" s="79"/>
      <c r="E902" s="79"/>
      <c r="F902" s="79"/>
      <c r="G902" s="79"/>
    </row>
    <row r="903" spans="3:7" ht="15.75">
      <c r="C903" s="79"/>
      <c r="D903" s="79"/>
      <c r="E903" s="79"/>
      <c r="F903" s="79"/>
      <c r="G903" s="79"/>
    </row>
    <row r="904" spans="3:7" ht="15.75">
      <c r="C904" s="79"/>
      <c r="D904" s="79"/>
      <c r="E904" s="79"/>
      <c r="F904" s="79"/>
      <c r="G904" s="79"/>
    </row>
    <row r="905" spans="3:7" ht="15.75">
      <c r="C905" s="79"/>
      <c r="D905" s="79"/>
      <c r="E905" s="79"/>
      <c r="F905" s="79"/>
      <c r="G905" s="79"/>
    </row>
    <row r="906" spans="3:7" ht="15.75">
      <c r="C906" s="79"/>
      <c r="D906" s="79"/>
      <c r="E906" s="79"/>
      <c r="F906" s="79"/>
      <c r="G906" s="79"/>
    </row>
    <row r="907" spans="3:7" ht="15.75">
      <c r="C907" s="79"/>
      <c r="D907" s="79"/>
      <c r="E907" s="79"/>
      <c r="F907" s="79"/>
      <c r="G907" s="79"/>
    </row>
    <row r="908" spans="3:7" ht="15.75">
      <c r="C908" s="79"/>
      <c r="D908" s="79"/>
      <c r="E908" s="79"/>
      <c r="F908" s="79"/>
      <c r="G908" s="79"/>
    </row>
    <row r="909" spans="3:7" ht="15.75">
      <c r="C909" s="79"/>
      <c r="D909" s="79"/>
      <c r="E909" s="79"/>
      <c r="F909" s="79"/>
      <c r="G909" s="79"/>
    </row>
    <row r="910" spans="3:7" ht="15.75">
      <c r="C910" s="79"/>
      <c r="D910" s="79"/>
      <c r="E910" s="79"/>
      <c r="F910" s="79"/>
      <c r="G910" s="79"/>
    </row>
    <row r="911" spans="3:7" ht="15.75">
      <c r="C911" s="79"/>
      <c r="D911" s="79"/>
      <c r="E911" s="79"/>
      <c r="F911" s="79"/>
      <c r="G911" s="79"/>
    </row>
    <row r="912" spans="3:7" ht="15.75">
      <c r="C912" s="79"/>
      <c r="D912" s="79"/>
      <c r="E912" s="79"/>
      <c r="F912" s="79"/>
      <c r="G912" s="79"/>
    </row>
    <row r="913" spans="3:7" ht="15.75">
      <c r="C913" s="79"/>
      <c r="D913" s="79"/>
      <c r="E913" s="79"/>
      <c r="F913" s="79"/>
      <c r="G913" s="79"/>
    </row>
    <row r="914" spans="3:7" ht="15.75">
      <c r="C914" s="79"/>
      <c r="D914" s="79"/>
      <c r="E914" s="79"/>
      <c r="F914" s="79"/>
      <c r="G914" s="79"/>
    </row>
    <row r="915" spans="3:7" ht="15.75">
      <c r="C915" s="79"/>
      <c r="D915" s="79"/>
      <c r="E915" s="79"/>
      <c r="F915" s="79"/>
      <c r="G915" s="79"/>
    </row>
    <row r="916" spans="3:7" ht="15.75">
      <c r="C916" s="79"/>
      <c r="D916" s="79"/>
      <c r="E916" s="79"/>
      <c r="F916" s="79"/>
      <c r="G916" s="79"/>
    </row>
    <row r="917" spans="3:7" ht="15.75">
      <c r="C917" s="79"/>
      <c r="D917" s="79"/>
      <c r="E917" s="79"/>
      <c r="F917" s="79"/>
      <c r="G917" s="79"/>
    </row>
    <row r="918" spans="3:7" ht="15.75">
      <c r="C918" s="79"/>
      <c r="D918" s="79"/>
      <c r="E918" s="79"/>
      <c r="F918" s="79"/>
      <c r="G918" s="79"/>
    </row>
    <row r="919" spans="3:7" ht="15.75">
      <c r="C919" s="79"/>
      <c r="D919" s="79"/>
      <c r="E919" s="79"/>
      <c r="F919" s="79"/>
      <c r="G919" s="79"/>
    </row>
    <row r="920" spans="3:7" ht="15.75">
      <c r="C920" s="79"/>
      <c r="D920" s="79"/>
      <c r="E920" s="79"/>
      <c r="F920" s="79"/>
      <c r="G920" s="79"/>
    </row>
    <row r="921" spans="3:7" ht="15.75">
      <c r="C921" s="79"/>
      <c r="D921" s="79"/>
      <c r="E921" s="79"/>
      <c r="F921" s="79"/>
      <c r="G921" s="79"/>
    </row>
    <row r="922" spans="3:7" ht="15.75">
      <c r="C922" s="79"/>
      <c r="D922" s="79"/>
      <c r="E922" s="79"/>
      <c r="F922" s="79"/>
      <c r="G922" s="79"/>
    </row>
    <row r="923" spans="3:7" ht="15.75">
      <c r="C923" s="79"/>
      <c r="D923" s="79"/>
      <c r="E923" s="79"/>
      <c r="F923" s="79"/>
      <c r="G923" s="79"/>
    </row>
    <row r="924" spans="3:7" ht="15.75">
      <c r="C924" s="79"/>
      <c r="D924" s="79"/>
      <c r="E924" s="79"/>
      <c r="F924" s="79"/>
      <c r="G924" s="79"/>
    </row>
    <row r="925" spans="3:7" ht="15.75">
      <c r="C925" s="79"/>
      <c r="D925" s="79"/>
      <c r="E925" s="79"/>
      <c r="F925" s="79"/>
      <c r="G925" s="79"/>
    </row>
    <row r="926" spans="3:7" ht="15.75">
      <c r="C926" s="79"/>
      <c r="D926" s="79"/>
      <c r="E926" s="79"/>
      <c r="F926" s="79"/>
      <c r="G926" s="79"/>
    </row>
    <row r="927" spans="3:7" ht="15.75">
      <c r="C927" s="79"/>
      <c r="D927" s="79"/>
      <c r="E927" s="79"/>
      <c r="F927" s="79"/>
      <c r="G927" s="79"/>
    </row>
    <row r="928" spans="3:7" ht="15.75">
      <c r="C928" s="79"/>
      <c r="D928" s="79"/>
      <c r="E928" s="79"/>
      <c r="F928" s="79"/>
      <c r="G928" s="79"/>
    </row>
    <row r="929" spans="3:7" ht="15.75">
      <c r="C929" s="79"/>
      <c r="D929" s="79"/>
      <c r="E929" s="79"/>
      <c r="F929" s="79"/>
      <c r="G929" s="79"/>
    </row>
    <row r="930" spans="3:7" ht="15.75">
      <c r="C930" s="79"/>
      <c r="D930" s="79"/>
      <c r="E930" s="79"/>
      <c r="F930" s="79"/>
      <c r="G930" s="79"/>
    </row>
    <row r="931" spans="3:7" ht="15.75">
      <c r="C931" s="79"/>
      <c r="D931" s="79"/>
      <c r="E931" s="79"/>
      <c r="F931" s="79"/>
      <c r="G931" s="79"/>
    </row>
    <row r="932" spans="3:7" ht="15.75">
      <c r="C932" s="79"/>
      <c r="D932" s="79"/>
      <c r="E932" s="79"/>
      <c r="F932" s="79"/>
      <c r="G932" s="79"/>
    </row>
    <row r="933" spans="3:7" ht="15.75">
      <c r="C933" s="79"/>
      <c r="D933" s="79"/>
      <c r="E933" s="79"/>
      <c r="F933" s="79"/>
      <c r="G933" s="79"/>
    </row>
    <row r="934" spans="3:7" ht="15.75">
      <c r="C934" s="79"/>
      <c r="D934" s="79"/>
      <c r="E934" s="79"/>
      <c r="F934" s="79"/>
      <c r="G934" s="79"/>
    </row>
    <row r="935" spans="3:7" ht="15.75">
      <c r="C935" s="79"/>
      <c r="D935" s="79"/>
      <c r="E935" s="79"/>
      <c r="F935" s="79"/>
      <c r="G935" s="79"/>
    </row>
    <row r="936" spans="3:7" ht="15.75">
      <c r="C936" s="79"/>
      <c r="D936" s="79"/>
      <c r="E936" s="79"/>
      <c r="F936" s="79"/>
      <c r="G936" s="79"/>
    </row>
    <row r="937" spans="3:7" ht="15.75">
      <c r="C937" s="79"/>
      <c r="D937" s="79"/>
      <c r="E937" s="79"/>
      <c r="F937" s="79"/>
      <c r="G937" s="79"/>
    </row>
    <row r="938" spans="3:7" ht="15.75">
      <c r="C938" s="79"/>
      <c r="D938" s="79"/>
      <c r="E938" s="79"/>
      <c r="F938" s="79"/>
      <c r="G938" s="79"/>
    </row>
    <row r="939" spans="3:7" ht="15.75">
      <c r="C939" s="79"/>
      <c r="D939" s="79"/>
      <c r="E939" s="79"/>
      <c r="F939" s="79"/>
      <c r="G939" s="79"/>
    </row>
    <row r="940" spans="3:7" ht="15.75">
      <c r="C940" s="79"/>
      <c r="D940" s="79"/>
      <c r="E940" s="79"/>
      <c r="F940" s="79"/>
      <c r="G940" s="79"/>
    </row>
    <row r="941" spans="3:7" ht="15.75">
      <c r="C941" s="79"/>
      <c r="D941" s="79"/>
      <c r="E941" s="79"/>
      <c r="F941" s="79"/>
      <c r="G941" s="79"/>
    </row>
    <row r="942" spans="3:7" ht="15.75">
      <c r="C942" s="79"/>
      <c r="D942" s="79"/>
      <c r="E942" s="79"/>
      <c r="F942" s="79"/>
      <c r="G942" s="79"/>
    </row>
    <row r="943" spans="3:7" ht="15.75">
      <c r="C943" s="79"/>
      <c r="D943" s="79"/>
      <c r="E943" s="79"/>
      <c r="F943" s="79"/>
      <c r="G943" s="79"/>
    </row>
    <row r="944" spans="3:7" ht="15.75">
      <c r="C944" s="79"/>
      <c r="D944" s="79"/>
      <c r="E944" s="79"/>
      <c r="F944" s="79"/>
      <c r="G944" s="79"/>
    </row>
    <row r="945" spans="3:7" ht="15.75">
      <c r="C945" s="79"/>
      <c r="D945" s="79"/>
      <c r="E945" s="79"/>
      <c r="F945" s="79"/>
      <c r="G945" s="79"/>
    </row>
    <row r="946" spans="3:7" ht="15.75">
      <c r="C946" s="79"/>
      <c r="D946" s="79"/>
      <c r="E946" s="79"/>
      <c r="F946" s="79"/>
      <c r="G946" s="79"/>
    </row>
    <row r="947" spans="3:7" ht="15.75">
      <c r="C947" s="79"/>
      <c r="D947" s="79"/>
      <c r="E947" s="79"/>
      <c r="F947" s="79"/>
      <c r="G947" s="79"/>
    </row>
    <row r="948" spans="3:7" ht="15.75">
      <c r="C948" s="79"/>
      <c r="D948" s="79"/>
      <c r="E948" s="79"/>
      <c r="F948" s="79"/>
      <c r="G948" s="79"/>
    </row>
    <row r="949" spans="3:7" ht="15.75">
      <c r="C949" s="79"/>
      <c r="D949" s="79"/>
      <c r="E949" s="79"/>
      <c r="F949" s="79"/>
      <c r="G949" s="79"/>
    </row>
    <row r="950" spans="3:7" ht="15.75">
      <c r="C950" s="79"/>
      <c r="D950" s="79"/>
      <c r="E950" s="79"/>
      <c r="F950" s="79"/>
      <c r="G950" s="79"/>
    </row>
    <row r="951" spans="3:7" ht="15.75">
      <c r="C951" s="79"/>
      <c r="D951" s="79"/>
      <c r="E951" s="79"/>
      <c r="F951" s="79"/>
      <c r="G951" s="79"/>
    </row>
    <row r="952" spans="3:7" ht="15.75">
      <c r="C952" s="79"/>
      <c r="D952" s="79"/>
      <c r="E952" s="79"/>
      <c r="F952" s="79"/>
      <c r="G952" s="79"/>
    </row>
    <row r="953" spans="3:7" ht="15.75">
      <c r="C953" s="79"/>
      <c r="D953" s="79"/>
      <c r="E953" s="79"/>
      <c r="F953" s="79"/>
      <c r="G953" s="79"/>
    </row>
    <row r="954" spans="3:7" ht="15.75">
      <c r="C954" s="79"/>
      <c r="D954" s="79"/>
      <c r="E954" s="79"/>
      <c r="F954" s="79"/>
      <c r="G954" s="79"/>
    </row>
    <row r="955" spans="3:7" ht="15.75">
      <c r="C955" s="79"/>
      <c r="D955" s="79"/>
      <c r="E955" s="79"/>
      <c r="F955" s="79"/>
      <c r="G955" s="79"/>
    </row>
    <row r="956" spans="3:7" ht="15.75">
      <c r="C956" s="79"/>
      <c r="D956" s="79"/>
      <c r="E956" s="79"/>
      <c r="F956" s="79"/>
      <c r="G956" s="79"/>
    </row>
    <row r="957" spans="3:7" ht="15.75">
      <c r="C957" s="79"/>
      <c r="D957" s="79"/>
      <c r="E957" s="79"/>
      <c r="F957" s="79"/>
      <c r="G957" s="79"/>
    </row>
    <row r="958" spans="3:7" ht="15.75">
      <c r="C958" s="79"/>
      <c r="D958" s="79"/>
      <c r="E958" s="79"/>
      <c r="F958" s="79"/>
      <c r="G958" s="79"/>
    </row>
    <row r="959" spans="3:7" ht="15.75">
      <c r="C959" s="79"/>
      <c r="D959" s="79"/>
      <c r="E959" s="79"/>
      <c r="F959" s="79"/>
      <c r="G959" s="79"/>
    </row>
    <row r="960" spans="3:7" ht="15.75">
      <c r="C960" s="79"/>
      <c r="D960" s="79"/>
      <c r="E960" s="79"/>
      <c r="F960" s="79"/>
      <c r="G960" s="79"/>
    </row>
    <row r="961" spans="3:7" ht="15.75">
      <c r="C961" s="79"/>
      <c r="D961" s="79"/>
      <c r="E961" s="79"/>
      <c r="F961" s="79"/>
      <c r="G961" s="79"/>
    </row>
    <row r="962" spans="3:7" ht="15.75">
      <c r="C962" s="79"/>
      <c r="D962" s="79"/>
      <c r="E962" s="79"/>
      <c r="F962" s="79"/>
      <c r="G962" s="79"/>
    </row>
    <row r="963" spans="3:7" ht="15.75">
      <c r="C963" s="79"/>
      <c r="D963" s="79"/>
      <c r="E963" s="79"/>
      <c r="F963" s="79"/>
      <c r="G963" s="79"/>
    </row>
    <row r="964" spans="3:7" ht="15.75">
      <c r="C964" s="79"/>
      <c r="D964" s="79"/>
      <c r="E964" s="79"/>
      <c r="F964" s="79"/>
      <c r="G964" s="79"/>
    </row>
    <row r="965" spans="3:7" ht="15.75">
      <c r="C965" s="79"/>
      <c r="D965" s="79"/>
      <c r="E965" s="79"/>
      <c r="F965" s="79"/>
      <c r="G965" s="79"/>
    </row>
    <row r="966" spans="3:7" ht="15.75">
      <c r="C966" s="79"/>
      <c r="D966" s="79"/>
      <c r="E966" s="79"/>
      <c r="F966" s="79"/>
      <c r="G966" s="79"/>
    </row>
    <row r="967" spans="3:7" ht="15.75">
      <c r="C967" s="79"/>
      <c r="D967" s="79"/>
      <c r="E967" s="79"/>
      <c r="F967" s="79"/>
      <c r="G967" s="79"/>
    </row>
    <row r="968" spans="3:7" ht="15.75">
      <c r="C968" s="79"/>
      <c r="D968" s="79"/>
      <c r="E968" s="79"/>
      <c r="F968" s="79"/>
      <c r="G968" s="79"/>
    </row>
    <row r="969" spans="3:7" ht="15.75">
      <c r="C969" s="79"/>
      <c r="D969" s="79"/>
      <c r="E969" s="79"/>
      <c r="F969" s="79"/>
      <c r="G969" s="79"/>
    </row>
    <row r="970" spans="3:7" ht="15.75">
      <c r="C970" s="79"/>
      <c r="D970" s="79"/>
      <c r="E970" s="79"/>
      <c r="F970" s="79"/>
      <c r="G970" s="79"/>
    </row>
    <row r="971" spans="3:7" ht="15.75">
      <c r="C971" s="79"/>
      <c r="D971" s="79"/>
      <c r="E971" s="79"/>
      <c r="F971" s="79"/>
      <c r="G971" s="79"/>
    </row>
    <row r="972" spans="3:7" ht="15.75">
      <c r="C972" s="79"/>
      <c r="D972" s="79"/>
      <c r="E972" s="79"/>
      <c r="F972" s="79"/>
      <c r="G972" s="79"/>
    </row>
    <row r="973" spans="3:7" ht="15.75">
      <c r="C973" s="79"/>
      <c r="D973" s="79"/>
      <c r="E973" s="79"/>
      <c r="F973" s="79"/>
      <c r="G973" s="79"/>
    </row>
    <row r="974" spans="3:7" ht="15.75">
      <c r="C974" s="79"/>
      <c r="D974" s="79"/>
      <c r="E974" s="79"/>
      <c r="F974" s="79"/>
      <c r="G974" s="79"/>
    </row>
    <row r="975" spans="3:7" ht="15.75">
      <c r="C975" s="79"/>
      <c r="D975" s="79"/>
      <c r="E975" s="79"/>
      <c r="F975" s="79"/>
      <c r="G975" s="79"/>
    </row>
    <row r="976" spans="3:7" ht="15.75">
      <c r="C976" s="79"/>
      <c r="D976" s="79"/>
      <c r="E976" s="79"/>
      <c r="F976" s="79"/>
      <c r="G976" s="79"/>
    </row>
    <row r="977" spans="3:7" ht="15.75">
      <c r="C977" s="79"/>
      <c r="D977" s="79"/>
      <c r="E977" s="79"/>
      <c r="F977" s="79"/>
      <c r="G977" s="79"/>
    </row>
    <row r="978" spans="3:7" ht="15.75">
      <c r="C978" s="79"/>
      <c r="D978" s="79"/>
      <c r="E978" s="79"/>
      <c r="F978" s="79"/>
      <c r="G978" s="79"/>
    </row>
    <row r="979" spans="3:7" ht="15.75">
      <c r="C979" s="79"/>
      <c r="D979" s="79"/>
      <c r="E979" s="79"/>
      <c r="F979" s="79"/>
      <c r="G979" s="79"/>
    </row>
  </sheetData>
  <mergeCells count="33">
    <mergeCell ref="C27:G27"/>
    <mergeCell ref="C28:G28"/>
    <mergeCell ref="C29:G29"/>
    <mergeCell ref="B51:E51"/>
    <mergeCell ref="B52:E52"/>
    <mergeCell ref="C30:G30"/>
    <mergeCell ref="B46:E46"/>
    <mergeCell ref="G46:R46"/>
    <mergeCell ref="B47:E47"/>
    <mergeCell ref="B48:E48"/>
    <mergeCell ref="B49:E49"/>
    <mergeCell ref="B50:E50"/>
    <mergeCell ref="C14:G14"/>
    <mergeCell ref="C15:G15"/>
    <mergeCell ref="A21:A22"/>
    <mergeCell ref="A23:A24"/>
    <mergeCell ref="A25:A28"/>
    <mergeCell ref="C16:G16"/>
    <mergeCell ref="C17:G17"/>
    <mergeCell ref="C18:G18"/>
    <mergeCell ref="C19:G19"/>
    <mergeCell ref="C20:G20"/>
    <mergeCell ref="C21:G21"/>
    <mergeCell ref="C22:G22"/>
    <mergeCell ref="C23:G23"/>
    <mergeCell ref="C24:G24"/>
    <mergeCell ref="C25:G25"/>
    <mergeCell ref="C26:G26"/>
    <mergeCell ref="C4:G4"/>
    <mergeCell ref="C5:G5"/>
    <mergeCell ref="C6:G6"/>
    <mergeCell ref="C7:G7"/>
    <mergeCell ref="C13:G13"/>
  </mergeCells>
  <printOptions gridLines="1"/>
  <pageMargins left="0.31496062992125984" right="0.31496062992125984" top="0.39370078740157477" bottom="0.39370078740157477" header="0" footer="0"/>
  <pageSetup paperSize="5" scale="45" orientation="landscape"/>
  <drawing r:id="rId1"/>
  <legacyDrawing r:id="rId2"/>
  <extLst>
    <ext xmlns:x14="http://schemas.microsoft.com/office/spreadsheetml/2009/9/main" uri="{CCE6A557-97BC-4b89-ADB6-D9C93CAAB3DF}">
      <x14:dataValidations xmlns:xm="http://schemas.microsoft.com/office/excel/2006/main" count="17">
        <x14:dataValidation type="list" allowBlank="1" showErrorMessage="1">
          <x14:formula1>
            <xm:f>Hoja3!$H$3:$H$5</xm:f>
          </x14:formula1>
          <xm:sqref>C21</xm:sqref>
        </x14:dataValidation>
        <x14:dataValidation type="list" allowBlank="1" showErrorMessage="1">
          <x14:formula1>
            <xm:f>Hoja3!$Q$3:$Q$5</xm:f>
          </x14:formula1>
          <xm:sqref>B50</xm:sqref>
        </x14:dataValidation>
        <x14:dataValidation type="list" allowBlank="1" showErrorMessage="1">
          <x14:formula1>
            <xm:f>Hoja3!$E$3:$E$6</xm:f>
          </x14:formula1>
          <xm:sqref>C17</xm:sqref>
        </x14:dataValidation>
        <x14:dataValidation type="list" allowBlank="1" showErrorMessage="1">
          <x14:formula1>
            <xm:f>Hoja3!$L$3:$L$8</xm:f>
          </x14:formula1>
          <xm:sqref>C25</xm:sqref>
        </x14:dataValidation>
        <x14:dataValidation type="list" allowBlank="1" showErrorMessage="1">
          <x14:formula1>
            <xm:f>Hoja3!$M$3:$M$23</xm:f>
          </x14:formula1>
          <xm:sqref>C26</xm:sqref>
        </x14:dataValidation>
        <x14:dataValidation type="list" allowBlank="1" showErrorMessage="1">
          <x14:formula1>
            <xm:f>Hoja3!$O$3:$O$7</xm:f>
          </x14:formula1>
          <xm:sqref>B46</xm:sqref>
        </x14:dataValidation>
        <x14:dataValidation type="list" allowBlank="1" showErrorMessage="1">
          <x14:formula1>
            <xm:f>Hoja3!$R$3:$R$99</xm:f>
          </x14:formula1>
          <xm:sqref>A35 A38 A42 B48</xm:sqref>
        </x14:dataValidation>
        <x14:dataValidation type="list" allowBlank="1" showErrorMessage="1">
          <x14:formula1>
            <xm:f>Hoja3!$B$3:$B$25</xm:f>
          </x14:formula1>
          <xm:sqref>C15</xm:sqref>
        </x14:dataValidation>
        <x14:dataValidation type="list" allowBlank="1" showErrorMessage="1">
          <x14:formula1>
            <xm:f>Hoja3!$G$3:$G$113</xm:f>
          </x14:formula1>
          <xm:sqref>C20</xm:sqref>
        </x14:dataValidation>
        <x14:dataValidation type="list" allowBlank="1" showErrorMessage="1">
          <x14:formula1>
            <xm:f>Hoja3!$K$3:$K$29</xm:f>
          </x14:formula1>
          <xm:sqref>C24</xm:sqref>
        </x14:dataValidation>
        <x14:dataValidation type="list" allowBlank="1" showErrorMessage="1">
          <x14:formula1>
            <xm:f>Hoja3!$P$3:$P$6</xm:f>
          </x14:formula1>
          <xm:sqref>B47</xm:sqref>
        </x14:dataValidation>
        <x14:dataValidation type="list" allowBlank="1" showErrorMessage="1">
          <x14:formula1>
            <xm:f>Hoja3!$F$3:$F$30</xm:f>
          </x14:formula1>
          <xm:sqref>C18</xm:sqref>
        </x14:dataValidation>
        <x14:dataValidation type="list" allowBlank="1" showErrorMessage="1">
          <x14:formula1>
            <xm:f>Hoja3!$C$3:$C$32</xm:f>
          </x14:formula1>
          <xm:sqref>C14</xm:sqref>
        </x14:dataValidation>
        <x14:dataValidation type="list" allowBlank="1" showErrorMessage="1">
          <x14:formula1>
            <xm:f>Hoja3!$I$3:$I$32</xm:f>
          </x14:formula1>
          <xm:sqref>C22</xm:sqref>
        </x14:dataValidation>
        <x14:dataValidation type="list" allowBlank="1" showErrorMessage="1">
          <x14:formula1>
            <xm:f>Hoja3!$N$3:$N$94</xm:f>
          </x14:formula1>
          <xm:sqref>C27</xm:sqref>
        </x14:dataValidation>
        <x14:dataValidation type="list" allowBlank="1" showErrorMessage="1">
          <x14:formula1>
            <xm:f>Hoja3!$D$3:$D$32</xm:f>
          </x14:formula1>
          <xm:sqref>C16</xm:sqref>
        </x14:dataValidation>
        <x14:dataValidation type="list" allowBlank="1" showErrorMessage="1">
          <x14:formula1>
            <xm:f>Hoja3!$J$3:$J$8</xm:f>
          </x14:formula1>
          <xm:sqref>C23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ESTADÍSTICAS (DINÁMICO)</vt:lpstr>
      <vt:lpstr>MIR TRANSPARENCIA</vt:lpstr>
      <vt:lpstr>fin propósito</vt:lpstr>
      <vt:lpstr>Estático</vt:lpstr>
      <vt:lpstr>Subidos</vt:lpstr>
      <vt:lpstr>Hoja 1</vt:lpstr>
      <vt:lpstr>Hoja3</vt:lpstr>
      <vt:lpstr>anterior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Jorge Flores Uribe</dc:creator>
  <cp:lastModifiedBy>Jorge Flores Uribe</cp:lastModifiedBy>
  <dcterms:created xsi:type="dcterms:W3CDTF">2024-01-08T22:43:33Z</dcterms:created>
  <dcterms:modified xsi:type="dcterms:W3CDTF">2024-01-09T21:21:18Z</dcterms:modified>
</cp:coreProperties>
</file>